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8" windowWidth="14808" windowHeight="8016"/>
  </bookViews>
  <sheets>
    <sheet name="Tab. IS.UV.1-Inc.tot." sheetId="1" r:id="rId1"/>
    <sheet name="Tab. IS.UV.2 - Per tipo di U.V." sheetId="2" r:id="rId2"/>
    <sheet name="Tab. IS.UV.3 - Pedoni" sheetId="3" r:id="rId3"/>
    <sheet name="Pedoni SPSS 2" sheetId="16" state="hidden" r:id="rId4"/>
    <sheet name="SPSS - Pedoni" sheetId="8" state="hidden" r:id="rId5"/>
    <sheet name="Tab. IS.UV.4 - Velocipedi" sheetId="4" r:id="rId6"/>
    <sheet name="Vecchia Velocipedi" sheetId="23" state="hidden" r:id="rId7"/>
    <sheet name="Velocipedi SPSS 2" sheetId="17" state="hidden" r:id="rId8"/>
    <sheet name="SPSS Velocipedi" sheetId="9" state="hidden" r:id="rId9"/>
    <sheet name="Tab. IS.UV.5 - Ciclomotori" sheetId="5" r:id="rId10"/>
    <sheet name="SPSS Ciclomotore" sheetId="10" state="hidden" r:id="rId11"/>
    <sheet name="Ciclomotori SPSS 2 OK" sheetId="18" state="hidden" r:id="rId12"/>
    <sheet name="Tab. IS.UV.6 -Motoc.senza pass." sheetId="6" r:id="rId13"/>
    <sheet name="Motociclo a solo SPSS 2 OK" sheetId="19" state="hidden" r:id="rId14"/>
    <sheet name="Tab. IS.UV.7-Motoc. con pass." sheetId="7" r:id="rId15"/>
    <sheet name="Mot.conpax SPSS 2 OK" sheetId="20" state="hidden" r:id="rId16"/>
    <sheet name="Tutto" sheetId="11" state="hidden" r:id="rId17"/>
    <sheet name="Ciclomot. Età Tutto" sheetId="12" state="hidden" r:id="rId18"/>
    <sheet name="Motoc.a solo" sheetId="13" state="hidden" r:id="rId19"/>
    <sheet name="Motoc con pax" sheetId="14" state="hidden" r:id="rId20"/>
    <sheet name="Foglio2" sheetId="15" state="hidden" r:id="rId21"/>
    <sheet name="Foglio5" sheetId="21" state="hidden" r:id="rId22"/>
    <sheet name="Foglio6" sheetId="22" state="hidden" r:id="rId23"/>
    <sheet name="Figure" sheetId="24" r:id="rId24"/>
  </sheets>
  <externalReferences>
    <externalReference r:id="rId25"/>
  </externalReferences>
  <calcPr calcId="145621"/>
</workbook>
</file>

<file path=xl/calcChain.xml><?xml version="1.0" encoding="utf-8"?>
<calcChain xmlns="http://schemas.openxmlformats.org/spreadsheetml/2006/main">
  <c r="I17" i="2" l="1"/>
  <c r="E17" i="2"/>
  <c r="I7" i="3"/>
  <c r="I15" i="2" s="1"/>
  <c r="I8" i="3"/>
  <c r="I16" i="2" s="1"/>
  <c r="I6" i="3"/>
  <c r="I14" i="2" s="1"/>
  <c r="E7" i="3"/>
  <c r="E15" i="2" s="1"/>
  <c r="E8" i="3"/>
  <c r="E16" i="2" s="1"/>
  <c r="E6" i="3"/>
  <c r="M6" i="3" l="1"/>
  <c r="M14" i="2" s="1"/>
  <c r="M8" i="3"/>
  <c r="M16" i="2" s="1"/>
  <c r="E14" i="2"/>
  <c r="M7" i="3"/>
  <c r="M15" i="2" s="1"/>
  <c r="E51" i="7"/>
  <c r="I51" i="7"/>
  <c r="I59" i="7"/>
  <c r="I58" i="7"/>
  <c r="I57" i="7"/>
  <c r="I73" i="7"/>
  <c r="I72" i="7"/>
  <c r="I71" i="7"/>
  <c r="E73" i="7"/>
  <c r="E72" i="7"/>
  <c r="E71" i="7"/>
  <c r="I66" i="7"/>
  <c r="I65" i="7"/>
  <c r="I64" i="7"/>
  <c r="E66" i="7"/>
  <c r="E64" i="7"/>
  <c r="E65" i="7"/>
  <c r="E59" i="7"/>
  <c r="E58" i="7"/>
  <c r="E57" i="7"/>
  <c r="M9" i="3" l="1"/>
  <c r="M17" i="2" s="1"/>
  <c r="AA226" i="20"/>
  <c r="Y93" i="20"/>
  <c r="Y226" i="20"/>
  <c r="P207" i="20"/>
  <c r="Y202" i="20"/>
  <c r="Y164" i="20"/>
  <c r="Y129" i="20"/>
  <c r="E71" i="5"/>
  <c r="E57" i="5"/>
  <c r="I59" i="5"/>
  <c r="E59" i="5"/>
  <c r="I52" i="5"/>
  <c r="I57" i="5"/>
  <c r="E73" i="5"/>
  <c r="E72" i="5"/>
  <c r="I71" i="5"/>
  <c r="I58" i="5"/>
  <c r="I45" i="7" l="1"/>
  <c r="I44" i="7"/>
  <c r="I43" i="7"/>
  <c r="E45" i="7"/>
  <c r="E44" i="7"/>
  <c r="E43" i="7"/>
  <c r="I45" i="6"/>
  <c r="I44" i="6"/>
  <c r="I43" i="6"/>
  <c r="E45" i="6"/>
  <c r="E44" i="6"/>
  <c r="E43" i="6"/>
  <c r="I37" i="5" l="1"/>
  <c r="I38" i="5"/>
  <c r="I36" i="5"/>
  <c r="E37" i="5"/>
  <c r="E38" i="5"/>
  <c r="E36" i="5"/>
  <c r="J8" i="4"/>
  <c r="J9" i="4"/>
  <c r="J7" i="4"/>
  <c r="F8" i="4"/>
  <c r="F9" i="4"/>
  <c r="F7" i="4"/>
  <c r="I44" i="5"/>
  <c r="I45" i="5"/>
  <c r="I43" i="5"/>
  <c r="E44" i="5"/>
  <c r="E45" i="5"/>
  <c r="E43" i="5"/>
  <c r="E46" i="5" s="1"/>
  <c r="J15" i="4"/>
  <c r="J16" i="4"/>
  <c r="J14" i="4"/>
  <c r="F15" i="4"/>
  <c r="F16" i="4"/>
  <c r="F14" i="4"/>
  <c r="F17" i="4" s="1"/>
  <c r="F14" i="23"/>
  <c r="F15" i="23"/>
  <c r="F16" i="23"/>
  <c r="N9" i="4" l="1"/>
  <c r="N8" i="4"/>
  <c r="I46" i="5"/>
  <c r="J17" i="4"/>
  <c r="N7" i="4"/>
  <c r="J10" i="4"/>
  <c r="F10" i="4"/>
  <c r="G224" i="23"/>
  <c r="G217" i="23"/>
  <c r="C213" i="23"/>
  <c r="C206" i="23"/>
  <c r="K204" i="23"/>
  <c r="M197" i="23"/>
  <c r="L197" i="23"/>
  <c r="K197" i="23"/>
  <c r="I197" i="23"/>
  <c r="H197" i="23"/>
  <c r="G197" i="23"/>
  <c r="G276" i="23" s="1"/>
  <c r="E197" i="23"/>
  <c r="D197" i="23"/>
  <c r="C276" i="23" s="1"/>
  <c r="C197" i="23"/>
  <c r="M196" i="23"/>
  <c r="L196" i="23"/>
  <c r="K196" i="23"/>
  <c r="I196" i="23"/>
  <c r="H196" i="23"/>
  <c r="G196" i="23"/>
  <c r="E196" i="23"/>
  <c r="D196" i="23"/>
  <c r="C196" i="23"/>
  <c r="C275" i="23" s="1"/>
  <c r="M195" i="23"/>
  <c r="L195" i="23"/>
  <c r="K274" i="23" s="1"/>
  <c r="K195" i="23"/>
  <c r="I195" i="23"/>
  <c r="H195" i="23"/>
  <c r="G274" i="23" s="1"/>
  <c r="G195" i="23"/>
  <c r="E195" i="23"/>
  <c r="D195" i="23"/>
  <c r="C195" i="23"/>
  <c r="M194" i="23"/>
  <c r="L194" i="23"/>
  <c r="K194" i="23"/>
  <c r="K273" i="23" s="1"/>
  <c r="I194" i="23"/>
  <c r="H194" i="23"/>
  <c r="G273" i="23" s="1"/>
  <c r="G194" i="23"/>
  <c r="E194" i="23"/>
  <c r="D194" i="23"/>
  <c r="C194" i="23"/>
  <c r="M190" i="23"/>
  <c r="L190" i="23"/>
  <c r="K190" i="23"/>
  <c r="I190" i="23"/>
  <c r="H190" i="23"/>
  <c r="G190" i="23"/>
  <c r="G269" i="23" s="1"/>
  <c r="E190" i="23"/>
  <c r="D190" i="23"/>
  <c r="C269" i="23" s="1"/>
  <c r="C190" i="23"/>
  <c r="M189" i="23"/>
  <c r="L189" i="23"/>
  <c r="K268" i="23" s="1"/>
  <c r="K189" i="23"/>
  <c r="I189" i="23"/>
  <c r="H189" i="23"/>
  <c r="G189" i="23"/>
  <c r="E189" i="23"/>
  <c r="D189" i="23"/>
  <c r="C189" i="23"/>
  <c r="C268" i="23" s="1"/>
  <c r="M188" i="23"/>
  <c r="L188" i="23"/>
  <c r="K267" i="23" s="1"/>
  <c r="K188" i="23"/>
  <c r="I188" i="23"/>
  <c r="H188" i="23"/>
  <c r="G188" i="23"/>
  <c r="E188" i="23"/>
  <c r="D188" i="23"/>
  <c r="C188" i="23"/>
  <c r="M187" i="23"/>
  <c r="L187" i="23"/>
  <c r="K187" i="23"/>
  <c r="K266" i="23" s="1"/>
  <c r="I187" i="23"/>
  <c r="H187" i="23"/>
  <c r="G266" i="23" s="1"/>
  <c r="G187" i="23"/>
  <c r="E187" i="23"/>
  <c r="D187" i="23"/>
  <c r="C266" i="23" s="1"/>
  <c r="C187" i="23"/>
  <c r="M183" i="23"/>
  <c r="L183" i="23"/>
  <c r="K183" i="23"/>
  <c r="I183" i="23"/>
  <c r="H183" i="23"/>
  <c r="G183" i="23"/>
  <c r="G262" i="23" s="1"/>
  <c r="E183" i="23"/>
  <c r="D183" i="23"/>
  <c r="C262" i="23" s="1"/>
  <c r="C183" i="23"/>
  <c r="M182" i="23"/>
  <c r="L182" i="23"/>
  <c r="K182" i="23"/>
  <c r="I182" i="23"/>
  <c r="H182" i="23"/>
  <c r="G182" i="23"/>
  <c r="E182" i="23"/>
  <c r="D182" i="23"/>
  <c r="C182" i="23"/>
  <c r="C261" i="23" s="1"/>
  <c r="M181" i="23"/>
  <c r="L181" i="23"/>
  <c r="K260" i="23" s="1"/>
  <c r="K181" i="23"/>
  <c r="I181" i="23"/>
  <c r="H181" i="23"/>
  <c r="G260" i="23" s="1"/>
  <c r="G181" i="23"/>
  <c r="E181" i="23"/>
  <c r="D181" i="23"/>
  <c r="C181" i="23"/>
  <c r="M180" i="23"/>
  <c r="L180" i="23"/>
  <c r="K180" i="23"/>
  <c r="K259" i="23" s="1"/>
  <c r="I180" i="23"/>
  <c r="H180" i="23"/>
  <c r="G259" i="23" s="1"/>
  <c r="G180" i="23"/>
  <c r="E180" i="23"/>
  <c r="D180" i="23"/>
  <c r="C180" i="23"/>
  <c r="M176" i="23"/>
  <c r="L176" i="23"/>
  <c r="K176" i="23"/>
  <c r="I176" i="23"/>
  <c r="H176" i="23"/>
  <c r="G176" i="23"/>
  <c r="G255" i="23" s="1"/>
  <c r="E176" i="23"/>
  <c r="D176" i="23"/>
  <c r="C255" i="23" s="1"/>
  <c r="C176" i="23"/>
  <c r="M175" i="23"/>
  <c r="L175" i="23"/>
  <c r="K254" i="23" s="1"/>
  <c r="K175" i="23"/>
  <c r="I175" i="23"/>
  <c r="H175" i="23"/>
  <c r="G175" i="23"/>
  <c r="E175" i="23"/>
  <c r="D175" i="23"/>
  <c r="C175" i="23"/>
  <c r="C254" i="23" s="1"/>
  <c r="M174" i="23"/>
  <c r="L174" i="23"/>
  <c r="K253" i="23" s="1"/>
  <c r="K174" i="23"/>
  <c r="I174" i="23"/>
  <c r="H174" i="23"/>
  <c r="G174" i="23"/>
  <c r="E174" i="23"/>
  <c r="D174" i="23"/>
  <c r="C174" i="23"/>
  <c r="M173" i="23"/>
  <c r="L173" i="23"/>
  <c r="K173" i="23"/>
  <c r="K252" i="23" s="1"/>
  <c r="I173" i="23"/>
  <c r="H173" i="23"/>
  <c r="G252" i="23" s="1"/>
  <c r="G173" i="23"/>
  <c r="E173" i="23"/>
  <c r="D173" i="23"/>
  <c r="C252" i="23" s="1"/>
  <c r="C173" i="23"/>
  <c r="M169" i="23"/>
  <c r="L169" i="23"/>
  <c r="K169" i="23"/>
  <c r="I169" i="23"/>
  <c r="H169" i="23"/>
  <c r="G169" i="23"/>
  <c r="G248" i="23" s="1"/>
  <c r="E169" i="23"/>
  <c r="D169" i="23"/>
  <c r="C248" i="23" s="1"/>
  <c r="C169" i="23"/>
  <c r="M168" i="23"/>
  <c r="L168" i="23"/>
  <c r="K168" i="23"/>
  <c r="I168" i="23"/>
  <c r="H168" i="23"/>
  <c r="G168" i="23"/>
  <c r="E168" i="23"/>
  <c r="D168" i="23"/>
  <c r="C168" i="23"/>
  <c r="C247" i="23" s="1"/>
  <c r="M167" i="23"/>
  <c r="L167" i="23"/>
  <c r="K167" i="23"/>
  <c r="I167" i="23"/>
  <c r="H167" i="23"/>
  <c r="G167" i="23"/>
  <c r="E167" i="23"/>
  <c r="D167" i="23"/>
  <c r="C167" i="23"/>
  <c r="M166" i="23"/>
  <c r="L166" i="23"/>
  <c r="K166" i="23"/>
  <c r="I166" i="23"/>
  <c r="H166" i="23"/>
  <c r="G166" i="23"/>
  <c r="E166" i="23"/>
  <c r="D166" i="23"/>
  <c r="C245" i="23" s="1"/>
  <c r="C166" i="23"/>
  <c r="M162" i="23"/>
  <c r="L162" i="23"/>
  <c r="K162" i="23"/>
  <c r="I162" i="23"/>
  <c r="H162" i="23"/>
  <c r="G162" i="23"/>
  <c r="E162" i="23"/>
  <c r="D162" i="23"/>
  <c r="C162" i="23"/>
  <c r="M161" i="23"/>
  <c r="L161" i="23"/>
  <c r="K240" i="23" s="1"/>
  <c r="K161" i="23"/>
  <c r="I161" i="23"/>
  <c r="H161" i="23"/>
  <c r="G161" i="23"/>
  <c r="E161" i="23"/>
  <c r="D161" i="23"/>
  <c r="C161" i="23"/>
  <c r="M160" i="23"/>
  <c r="L160" i="23"/>
  <c r="K160" i="23"/>
  <c r="I160" i="23"/>
  <c r="H160" i="23"/>
  <c r="G160" i="23"/>
  <c r="E160" i="23"/>
  <c r="D160" i="23"/>
  <c r="C160" i="23"/>
  <c r="M159" i="23"/>
  <c r="L159" i="23"/>
  <c r="K159" i="23"/>
  <c r="I159" i="23"/>
  <c r="H159" i="23"/>
  <c r="G238" i="23" s="1"/>
  <c r="G159" i="23"/>
  <c r="E159" i="23"/>
  <c r="D159" i="23"/>
  <c r="C159" i="23"/>
  <c r="M155" i="23"/>
  <c r="L155" i="23"/>
  <c r="K155" i="23"/>
  <c r="K234" i="23" s="1"/>
  <c r="I155" i="23"/>
  <c r="H155" i="23"/>
  <c r="G155" i="23"/>
  <c r="E155" i="23"/>
  <c r="D155" i="23"/>
  <c r="C234" i="23" s="1"/>
  <c r="C155" i="23"/>
  <c r="M154" i="23"/>
  <c r="L154" i="23"/>
  <c r="K154" i="23"/>
  <c r="I154" i="23"/>
  <c r="H154" i="23"/>
  <c r="G154" i="23"/>
  <c r="E154" i="23"/>
  <c r="D154" i="23"/>
  <c r="C154" i="23"/>
  <c r="C233" i="23" s="1"/>
  <c r="M153" i="23"/>
  <c r="L153" i="23"/>
  <c r="K153" i="23"/>
  <c r="I153" i="23"/>
  <c r="H153" i="23"/>
  <c r="G153" i="23"/>
  <c r="E153" i="23"/>
  <c r="D153" i="23"/>
  <c r="C153" i="23"/>
  <c r="M152" i="23"/>
  <c r="L152" i="23"/>
  <c r="K152" i="23"/>
  <c r="I152" i="23"/>
  <c r="H152" i="23"/>
  <c r="G152" i="23"/>
  <c r="E152" i="23"/>
  <c r="D152" i="23"/>
  <c r="C152" i="23"/>
  <c r="M148" i="23"/>
  <c r="L148" i="23"/>
  <c r="K148" i="23"/>
  <c r="I148" i="23"/>
  <c r="H148" i="23"/>
  <c r="G148" i="23"/>
  <c r="E148" i="23"/>
  <c r="D148" i="23"/>
  <c r="C148" i="23"/>
  <c r="M147" i="23"/>
  <c r="L147" i="23"/>
  <c r="K147" i="23"/>
  <c r="I147" i="23"/>
  <c r="H147" i="23"/>
  <c r="G147" i="23"/>
  <c r="E147" i="23"/>
  <c r="D147" i="23"/>
  <c r="C147" i="23"/>
  <c r="M146" i="23"/>
  <c r="L146" i="23"/>
  <c r="K146" i="23"/>
  <c r="I146" i="23"/>
  <c r="H146" i="23"/>
  <c r="G146" i="23"/>
  <c r="E146" i="23"/>
  <c r="D146" i="23"/>
  <c r="C146" i="23"/>
  <c r="M145" i="23"/>
  <c r="L145" i="23"/>
  <c r="K145" i="23"/>
  <c r="I145" i="23"/>
  <c r="H145" i="23"/>
  <c r="G145" i="23"/>
  <c r="E145" i="23"/>
  <c r="D145" i="23"/>
  <c r="C145" i="23"/>
  <c r="M141" i="23"/>
  <c r="L141" i="23"/>
  <c r="K141" i="23"/>
  <c r="K220" i="23" s="1"/>
  <c r="I141" i="23"/>
  <c r="H141" i="23"/>
  <c r="G141" i="23"/>
  <c r="G220" i="23" s="1"/>
  <c r="E141" i="23"/>
  <c r="D141" i="23"/>
  <c r="C220" i="23" s="1"/>
  <c r="C141" i="23"/>
  <c r="M140" i="23"/>
  <c r="L140" i="23"/>
  <c r="K140" i="23"/>
  <c r="I140" i="23"/>
  <c r="H140" i="23"/>
  <c r="G140" i="23"/>
  <c r="G219" i="23" s="1"/>
  <c r="E140" i="23"/>
  <c r="D140" i="23"/>
  <c r="C140" i="23"/>
  <c r="C219" i="23" s="1"/>
  <c r="M139" i="23"/>
  <c r="L139" i="23"/>
  <c r="K218" i="23" s="1"/>
  <c r="K139" i="23"/>
  <c r="I139" i="23"/>
  <c r="H139" i="23"/>
  <c r="G139" i="23"/>
  <c r="E139" i="23"/>
  <c r="D139" i="23"/>
  <c r="C139" i="23"/>
  <c r="C218" i="23" s="1"/>
  <c r="M138" i="23"/>
  <c r="L138" i="23"/>
  <c r="K138" i="23"/>
  <c r="K217" i="23" s="1"/>
  <c r="I138" i="23"/>
  <c r="H138" i="23"/>
  <c r="G138" i="23"/>
  <c r="E138" i="23"/>
  <c r="D138" i="23"/>
  <c r="C138" i="23"/>
  <c r="M134" i="23"/>
  <c r="L134" i="23"/>
  <c r="K134" i="23"/>
  <c r="K213" i="23" s="1"/>
  <c r="I134" i="23"/>
  <c r="H134" i="23"/>
  <c r="G134" i="23"/>
  <c r="G213" i="23" s="1"/>
  <c r="E134" i="23"/>
  <c r="D134" i="23"/>
  <c r="C134" i="23"/>
  <c r="M133" i="23"/>
  <c r="L133" i="23"/>
  <c r="K133" i="23"/>
  <c r="I133" i="23"/>
  <c r="H133" i="23"/>
  <c r="G133" i="23"/>
  <c r="G212" i="23" s="1"/>
  <c r="E133" i="23"/>
  <c r="D133" i="23"/>
  <c r="C133" i="23"/>
  <c r="C212" i="23" s="1"/>
  <c r="M132" i="23"/>
  <c r="L132" i="23"/>
  <c r="K211" i="23" s="1"/>
  <c r="K132" i="23"/>
  <c r="I132" i="23"/>
  <c r="H132" i="23"/>
  <c r="G132" i="23"/>
  <c r="E132" i="23"/>
  <c r="D132" i="23"/>
  <c r="C132" i="23"/>
  <c r="C211" i="23" s="1"/>
  <c r="M131" i="23"/>
  <c r="L131" i="23"/>
  <c r="K131" i="23"/>
  <c r="K210" i="23" s="1"/>
  <c r="I131" i="23"/>
  <c r="H131" i="23"/>
  <c r="G210" i="23" s="1"/>
  <c r="G131" i="23"/>
  <c r="E131" i="23"/>
  <c r="D131" i="23"/>
  <c r="C131" i="23"/>
  <c r="M127" i="23"/>
  <c r="L127" i="23"/>
  <c r="K127" i="23"/>
  <c r="K206" i="23" s="1"/>
  <c r="I127" i="23"/>
  <c r="H127" i="23"/>
  <c r="G127" i="23"/>
  <c r="G206" i="23" s="1"/>
  <c r="E127" i="23"/>
  <c r="D127" i="23"/>
  <c r="C127" i="23"/>
  <c r="M126" i="23"/>
  <c r="L126" i="23"/>
  <c r="K126" i="23"/>
  <c r="I126" i="23"/>
  <c r="H126" i="23"/>
  <c r="G126" i="23"/>
  <c r="G205" i="23" s="1"/>
  <c r="E126" i="23"/>
  <c r="D126" i="23"/>
  <c r="C126" i="23"/>
  <c r="C205" i="23" s="1"/>
  <c r="M125" i="23"/>
  <c r="L125" i="23"/>
  <c r="K125" i="23"/>
  <c r="I125" i="23"/>
  <c r="H125" i="23"/>
  <c r="G125" i="23"/>
  <c r="E125" i="23"/>
  <c r="D125" i="23"/>
  <c r="C125" i="23"/>
  <c r="C204" i="23" s="1"/>
  <c r="M124" i="23"/>
  <c r="L124" i="23"/>
  <c r="K124" i="23"/>
  <c r="K203" i="23" s="1"/>
  <c r="I124" i="23"/>
  <c r="H124" i="23"/>
  <c r="G203" i="23" s="1"/>
  <c r="G124" i="23"/>
  <c r="E124" i="23"/>
  <c r="D124" i="23"/>
  <c r="C124" i="23"/>
  <c r="K110" i="23"/>
  <c r="G110" i="23"/>
  <c r="C110" i="23"/>
  <c r="K109" i="23"/>
  <c r="G109" i="23"/>
  <c r="C109" i="23"/>
  <c r="K108" i="23"/>
  <c r="G108" i="23"/>
  <c r="C108" i="23"/>
  <c r="K107" i="23"/>
  <c r="G107" i="23"/>
  <c r="C107" i="23"/>
  <c r="K103" i="23"/>
  <c r="G103" i="23"/>
  <c r="C103" i="23"/>
  <c r="K102" i="23"/>
  <c r="G102" i="23"/>
  <c r="C102" i="23"/>
  <c r="K101" i="23"/>
  <c r="G101" i="23"/>
  <c r="C101" i="23"/>
  <c r="K100" i="23"/>
  <c r="G100" i="23"/>
  <c r="C100" i="23"/>
  <c r="K96" i="23"/>
  <c r="G96" i="23"/>
  <c r="C96" i="23"/>
  <c r="K95" i="23"/>
  <c r="G95" i="23"/>
  <c r="C95" i="23"/>
  <c r="K94" i="23"/>
  <c r="G94" i="23"/>
  <c r="C94" i="23"/>
  <c r="K93" i="23"/>
  <c r="G93" i="23"/>
  <c r="C93" i="23"/>
  <c r="K89" i="23"/>
  <c r="G89" i="23"/>
  <c r="C89" i="23"/>
  <c r="K88" i="23"/>
  <c r="G88" i="23"/>
  <c r="E88" i="23"/>
  <c r="C88" i="23"/>
  <c r="K86" i="23"/>
  <c r="I86" i="23"/>
  <c r="G86" i="23"/>
  <c r="C86" i="23"/>
  <c r="K82" i="23"/>
  <c r="G82" i="23"/>
  <c r="C82" i="23"/>
  <c r="K81" i="23"/>
  <c r="G81" i="23"/>
  <c r="C81" i="23"/>
  <c r="K80" i="23"/>
  <c r="G80" i="23"/>
  <c r="D80" i="23"/>
  <c r="C80" i="23"/>
  <c r="K79" i="23"/>
  <c r="G79" i="23"/>
  <c r="C79" i="23"/>
  <c r="K75" i="23"/>
  <c r="G75" i="23"/>
  <c r="C75" i="23"/>
  <c r="K74" i="23"/>
  <c r="I74" i="23"/>
  <c r="G74" i="23"/>
  <c r="C74" i="23"/>
  <c r="K73" i="23"/>
  <c r="I73" i="23"/>
  <c r="G73" i="23"/>
  <c r="C73" i="23"/>
  <c r="K72" i="23"/>
  <c r="I72" i="23"/>
  <c r="G72" i="23"/>
  <c r="C72" i="23"/>
  <c r="K68" i="23"/>
  <c r="J68" i="23"/>
  <c r="G68" i="23"/>
  <c r="C68" i="23"/>
  <c r="K67" i="23"/>
  <c r="J67" i="23"/>
  <c r="I67" i="23"/>
  <c r="G67" i="23"/>
  <c r="E67" i="23"/>
  <c r="C67" i="23"/>
  <c r="K66" i="23"/>
  <c r="G66" i="23"/>
  <c r="C66" i="23"/>
  <c r="K65" i="23"/>
  <c r="G65" i="23"/>
  <c r="C65" i="23"/>
  <c r="J44" i="23"/>
  <c r="I102" i="23" s="1"/>
  <c r="F44" i="23"/>
  <c r="E102" i="23" s="1"/>
  <c r="J43" i="23"/>
  <c r="I101" i="23" s="1"/>
  <c r="F43" i="23"/>
  <c r="P42" i="23"/>
  <c r="J42" i="23"/>
  <c r="F42" i="23"/>
  <c r="J37" i="23"/>
  <c r="I95" i="23" s="1"/>
  <c r="F37" i="23"/>
  <c r="E95" i="23" s="1"/>
  <c r="J36" i="23"/>
  <c r="F36" i="23"/>
  <c r="E94" i="23" s="1"/>
  <c r="J35" i="23"/>
  <c r="F35" i="23"/>
  <c r="N35" i="23" s="1"/>
  <c r="P34" i="23"/>
  <c r="J30" i="23"/>
  <c r="I88" i="23" s="1"/>
  <c r="F30" i="23"/>
  <c r="J29" i="23"/>
  <c r="F29" i="23"/>
  <c r="E87" i="23" s="1"/>
  <c r="P28" i="23"/>
  <c r="J28" i="23"/>
  <c r="J86" i="23" s="1"/>
  <c r="F28" i="23"/>
  <c r="F31" i="23" s="1"/>
  <c r="J23" i="23"/>
  <c r="F23" i="23"/>
  <c r="J22" i="23"/>
  <c r="H80" i="23" s="1"/>
  <c r="F22" i="23"/>
  <c r="F80" i="23" s="1"/>
  <c r="J21" i="23"/>
  <c r="F21" i="23"/>
  <c r="D79" i="23" s="1"/>
  <c r="J17" i="23"/>
  <c r="F17" i="23"/>
  <c r="F75" i="23" s="1"/>
  <c r="J16" i="23"/>
  <c r="J140" i="23" s="1"/>
  <c r="F140" i="23"/>
  <c r="P15" i="23"/>
  <c r="J15" i="23"/>
  <c r="F139" i="23"/>
  <c r="P14" i="23"/>
  <c r="J14" i="23"/>
  <c r="J10" i="23"/>
  <c r="I68" i="23" s="1"/>
  <c r="F10" i="23"/>
  <c r="D68" i="23" s="1"/>
  <c r="J9" i="23"/>
  <c r="H67" i="23" s="1"/>
  <c r="F9" i="23"/>
  <c r="D67" i="23" s="1"/>
  <c r="P8" i="23"/>
  <c r="J8" i="23"/>
  <c r="J66" i="23" s="1"/>
  <c r="F8" i="23"/>
  <c r="D66" i="23" s="1"/>
  <c r="P7" i="23"/>
  <c r="J7" i="23"/>
  <c r="J65" i="23" s="1"/>
  <c r="F7" i="23"/>
  <c r="D65" i="23" s="1"/>
  <c r="N10" i="4" l="1"/>
  <c r="H66" i="23"/>
  <c r="I80" i="23"/>
  <c r="I66" i="23"/>
  <c r="K269" i="23"/>
  <c r="P9" i="23"/>
  <c r="F138" i="23"/>
  <c r="E217" i="23" s="1"/>
  <c r="J139" i="23"/>
  <c r="N21" i="23"/>
  <c r="M79" i="23" s="1"/>
  <c r="N28" i="23"/>
  <c r="N29" i="23"/>
  <c r="J31" i="23"/>
  <c r="I89" i="23" s="1"/>
  <c r="N37" i="23"/>
  <c r="I65" i="23"/>
  <c r="E66" i="23"/>
  <c r="H68" i="23"/>
  <c r="E86" i="23"/>
  <c r="E68" i="23"/>
  <c r="E79" i="23"/>
  <c r="J49" i="23"/>
  <c r="H65" i="23"/>
  <c r="F79" i="23"/>
  <c r="J80" i="23"/>
  <c r="G247" i="23"/>
  <c r="K248" i="23"/>
  <c r="C253" i="23"/>
  <c r="G254" i="23"/>
  <c r="K255" i="23"/>
  <c r="C260" i="23"/>
  <c r="G261" i="23"/>
  <c r="K262" i="23"/>
  <c r="C267" i="23"/>
  <c r="G268" i="23"/>
  <c r="C274" i="23"/>
  <c r="G275" i="23"/>
  <c r="K276" i="23"/>
  <c r="J138" i="23"/>
  <c r="I217" i="23" s="1"/>
  <c r="J141" i="23"/>
  <c r="I220" i="23" s="1"/>
  <c r="J24" i="23"/>
  <c r="J82" i="23" s="1"/>
  <c r="E65" i="23"/>
  <c r="E75" i="23"/>
  <c r="C203" i="23"/>
  <c r="G204" i="23"/>
  <c r="K205" i="23"/>
  <c r="C210" i="23"/>
  <c r="G211" i="23"/>
  <c r="K212" i="23"/>
  <c r="C217" i="23"/>
  <c r="G218" i="23"/>
  <c r="K219" i="23"/>
  <c r="C224" i="23"/>
  <c r="G225" i="23"/>
  <c r="K247" i="23"/>
  <c r="G253" i="23"/>
  <c r="C259" i="23"/>
  <c r="K261" i="23"/>
  <c r="G267" i="23"/>
  <c r="C273" i="23"/>
  <c r="K275" i="23"/>
  <c r="N93" i="23"/>
  <c r="L93" i="23"/>
  <c r="M93" i="23"/>
  <c r="J131" i="23"/>
  <c r="J124" i="23"/>
  <c r="J107" i="23"/>
  <c r="H107" i="23"/>
  <c r="I107" i="23"/>
  <c r="F218" i="23"/>
  <c r="E218" i="23"/>
  <c r="D218" i="23"/>
  <c r="J220" i="23"/>
  <c r="H220" i="23"/>
  <c r="F154" i="23"/>
  <c r="D233" i="23" s="1"/>
  <c r="F147" i="23"/>
  <c r="D226" i="23" s="1"/>
  <c r="N159" i="23"/>
  <c r="L86" i="23"/>
  <c r="F169" i="23"/>
  <c r="F162" i="23"/>
  <c r="F89" i="23"/>
  <c r="J181" i="23"/>
  <c r="J174" i="23"/>
  <c r="J94" i="23"/>
  <c r="H94" i="23"/>
  <c r="F194" i="23"/>
  <c r="F187" i="23"/>
  <c r="F100" i="23"/>
  <c r="D100" i="23"/>
  <c r="F195" i="23"/>
  <c r="F188" i="23"/>
  <c r="F101" i="23"/>
  <c r="D101" i="23"/>
  <c r="F50" i="23"/>
  <c r="E72" i="23"/>
  <c r="E73" i="23"/>
  <c r="I75" i="23"/>
  <c r="N86" i="23"/>
  <c r="J217" i="23"/>
  <c r="H217" i="23"/>
  <c r="J219" i="23"/>
  <c r="I219" i="23"/>
  <c r="H219" i="23"/>
  <c r="N17" i="23"/>
  <c r="J154" i="23"/>
  <c r="J147" i="23"/>
  <c r="H81" i="23"/>
  <c r="N24" i="23"/>
  <c r="F168" i="23"/>
  <c r="F161" i="23"/>
  <c r="F88" i="23"/>
  <c r="J169" i="23"/>
  <c r="J162" i="23"/>
  <c r="J89" i="23"/>
  <c r="J180" i="23"/>
  <c r="J173" i="23"/>
  <c r="J93" i="23"/>
  <c r="H93" i="23"/>
  <c r="N36" i="23"/>
  <c r="F38" i="23"/>
  <c r="J194" i="23"/>
  <c r="J187" i="23"/>
  <c r="J100" i="23"/>
  <c r="H100" i="23"/>
  <c r="J195" i="23"/>
  <c r="J188" i="23"/>
  <c r="J101" i="23"/>
  <c r="H101" i="23"/>
  <c r="N44" i="23"/>
  <c r="F49" i="23"/>
  <c r="J50" i="23"/>
  <c r="F65" i="23"/>
  <c r="F66" i="23"/>
  <c r="F67" i="23"/>
  <c r="F68" i="23"/>
  <c r="F72" i="23"/>
  <c r="J72" i="23"/>
  <c r="F73" i="23"/>
  <c r="J73" i="23"/>
  <c r="F74" i="23"/>
  <c r="J74" i="23"/>
  <c r="J75" i="23"/>
  <c r="E89" i="23"/>
  <c r="G233" i="23"/>
  <c r="N14" i="23"/>
  <c r="N166" i="23" s="1"/>
  <c r="N15" i="23"/>
  <c r="N16" i="23"/>
  <c r="F152" i="23"/>
  <c r="F145" i="23"/>
  <c r="J153" i="23"/>
  <c r="J146" i="23"/>
  <c r="N23" i="23"/>
  <c r="F166" i="23"/>
  <c r="F159" i="23"/>
  <c r="D86" i="23"/>
  <c r="F167" i="23"/>
  <c r="E246" i="23" s="1"/>
  <c r="F160" i="23"/>
  <c r="E239" i="23" s="1"/>
  <c r="J168" i="23"/>
  <c r="J161" i="23"/>
  <c r="J88" i="23"/>
  <c r="F182" i="23"/>
  <c r="F175" i="23"/>
  <c r="F95" i="23"/>
  <c r="D95" i="23"/>
  <c r="J38" i="23"/>
  <c r="N42" i="23"/>
  <c r="N43" i="23"/>
  <c r="F45" i="23"/>
  <c r="I81" i="23"/>
  <c r="F86" i="23"/>
  <c r="H88" i="23"/>
  <c r="I93" i="23"/>
  <c r="I100" i="23"/>
  <c r="E101" i="23"/>
  <c r="K231" i="23"/>
  <c r="C240" i="23"/>
  <c r="G241" i="23"/>
  <c r="K245" i="23"/>
  <c r="F219" i="23"/>
  <c r="E219" i="23"/>
  <c r="D219" i="23"/>
  <c r="N79" i="23"/>
  <c r="J148" i="23"/>
  <c r="M87" i="23"/>
  <c r="F180" i="23"/>
  <c r="F173" i="23"/>
  <c r="F93" i="23"/>
  <c r="D93" i="23"/>
  <c r="N95" i="23"/>
  <c r="J196" i="23"/>
  <c r="J189" i="23"/>
  <c r="J102" i="23"/>
  <c r="H102" i="23"/>
  <c r="J51" i="23"/>
  <c r="E74" i="23"/>
  <c r="F81" i="23"/>
  <c r="D89" i="23"/>
  <c r="E93" i="23"/>
  <c r="I94" i="23"/>
  <c r="M95" i="23"/>
  <c r="E100" i="23"/>
  <c r="J218" i="23"/>
  <c r="I218" i="23"/>
  <c r="H218" i="23"/>
  <c r="F153" i="23"/>
  <c r="F146" i="23"/>
  <c r="N7" i="23"/>
  <c r="N8" i="23"/>
  <c r="N9" i="23"/>
  <c r="N10" i="23"/>
  <c r="F141" i="23"/>
  <c r="J152" i="23"/>
  <c r="J145" i="23"/>
  <c r="J79" i="23"/>
  <c r="N22" i="23"/>
  <c r="F24" i="23"/>
  <c r="J166" i="23"/>
  <c r="J159" i="23"/>
  <c r="H86" i="23"/>
  <c r="J167" i="23"/>
  <c r="J160" i="23"/>
  <c r="N30" i="23"/>
  <c r="N31" i="23" s="1"/>
  <c r="F181" i="23"/>
  <c r="F174" i="23"/>
  <c r="F94" i="23"/>
  <c r="D94" i="23"/>
  <c r="J182" i="23"/>
  <c r="J175" i="23"/>
  <c r="J95" i="23"/>
  <c r="H95" i="23"/>
  <c r="F196" i="23"/>
  <c r="F189" i="23"/>
  <c r="F102" i="23"/>
  <c r="D102" i="23"/>
  <c r="J45" i="23"/>
  <c r="N49" i="23"/>
  <c r="F51" i="23"/>
  <c r="D72" i="23"/>
  <c r="H72" i="23"/>
  <c r="D73" i="23"/>
  <c r="H73" i="23"/>
  <c r="D74" i="23"/>
  <c r="H74" i="23"/>
  <c r="D75" i="23"/>
  <c r="H75" i="23"/>
  <c r="H79" i="23"/>
  <c r="D81" i="23"/>
  <c r="J81" i="23"/>
  <c r="M86" i="23"/>
  <c r="D88" i="23"/>
  <c r="H89" i="23"/>
  <c r="K224" i="23"/>
  <c r="C225" i="23"/>
  <c r="K225" i="23"/>
  <c r="C226" i="23"/>
  <c r="G226" i="23"/>
  <c r="K226" i="23"/>
  <c r="C227" i="23"/>
  <c r="G227" i="23"/>
  <c r="K227" i="23"/>
  <c r="C231" i="23"/>
  <c r="G231" i="23"/>
  <c r="C232" i="23"/>
  <c r="G232" i="23"/>
  <c r="K232" i="23"/>
  <c r="K233" i="23"/>
  <c r="G234" i="23"/>
  <c r="C238" i="23"/>
  <c r="K238" i="23"/>
  <c r="G240" i="23"/>
  <c r="C241" i="23"/>
  <c r="K241" i="23"/>
  <c r="G245" i="23"/>
  <c r="K27" i="22"/>
  <c r="C24" i="22"/>
  <c r="S61" i="21"/>
  <c r="N152" i="23" l="1"/>
  <c r="D217" i="23"/>
  <c r="F217" i="23"/>
  <c r="N182" i="23"/>
  <c r="M261" i="23" s="1"/>
  <c r="I82" i="23"/>
  <c r="N175" i="23"/>
  <c r="N254" i="23" s="1"/>
  <c r="L95" i="23"/>
  <c r="H82" i="23"/>
  <c r="N145" i="23"/>
  <c r="N167" i="23"/>
  <c r="M246" i="23" s="1"/>
  <c r="L79" i="23"/>
  <c r="J155" i="23"/>
  <c r="H234" i="23" s="1"/>
  <c r="L254" i="23"/>
  <c r="N169" i="23"/>
  <c r="N162" i="23"/>
  <c r="N89" i="23"/>
  <c r="L89" i="23"/>
  <c r="M89" i="23"/>
  <c r="J224" i="23"/>
  <c r="H224" i="23"/>
  <c r="D232" i="23"/>
  <c r="F232" i="23"/>
  <c r="I227" i="23"/>
  <c r="J227" i="23"/>
  <c r="H227" i="23"/>
  <c r="J183" i="23"/>
  <c r="J176" i="23"/>
  <c r="J96" i="23"/>
  <c r="H96" i="23"/>
  <c r="I96" i="23"/>
  <c r="J247" i="23"/>
  <c r="H247" i="23"/>
  <c r="I247" i="23"/>
  <c r="I232" i="23"/>
  <c r="H232" i="23"/>
  <c r="N181" i="23"/>
  <c r="N174" i="23"/>
  <c r="N94" i="23"/>
  <c r="L94" i="23"/>
  <c r="M94" i="23"/>
  <c r="D241" i="23"/>
  <c r="F241" i="23"/>
  <c r="E241" i="23"/>
  <c r="L245" i="23"/>
  <c r="N245" i="23"/>
  <c r="M245" i="23"/>
  <c r="J203" i="23"/>
  <c r="I203" i="23"/>
  <c r="H203" i="23"/>
  <c r="N131" i="23"/>
  <c r="N124" i="23"/>
  <c r="N107" i="23"/>
  <c r="L107" i="23"/>
  <c r="M107" i="23"/>
  <c r="F268" i="23"/>
  <c r="D268" i="23"/>
  <c r="E268" i="23"/>
  <c r="J254" i="23"/>
  <c r="H254" i="23"/>
  <c r="I254" i="23"/>
  <c r="F253" i="23"/>
  <c r="D253" i="23"/>
  <c r="E253" i="23"/>
  <c r="F155" i="23"/>
  <c r="F148" i="23"/>
  <c r="D82" i="23"/>
  <c r="F52" i="23"/>
  <c r="F82" i="23"/>
  <c r="E82" i="23"/>
  <c r="J231" i="23"/>
  <c r="H231" i="23"/>
  <c r="L66" i="23"/>
  <c r="M66" i="23"/>
  <c r="N66" i="23"/>
  <c r="N160" i="23"/>
  <c r="M239" i="23" s="1"/>
  <c r="J234" i="23"/>
  <c r="I234" i="23"/>
  <c r="F197" i="23"/>
  <c r="F190" i="23"/>
  <c r="F103" i="23"/>
  <c r="D103" i="23"/>
  <c r="N45" i="23"/>
  <c r="E103" i="23"/>
  <c r="D245" i="23"/>
  <c r="F245" i="23"/>
  <c r="E245" i="23"/>
  <c r="F224" i="23"/>
  <c r="E224" i="23"/>
  <c r="D224" i="23"/>
  <c r="N138" i="23"/>
  <c r="L72" i="23"/>
  <c r="N72" i="23"/>
  <c r="M72" i="23"/>
  <c r="F131" i="23"/>
  <c r="F124" i="23"/>
  <c r="F107" i="23"/>
  <c r="D107" i="23"/>
  <c r="E107" i="23"/>
  <c r="J267" i="23"/>
  <c r="H267" i="23"/>
  <c r="I267" i="23"/>
  <c r="J266" i="23"/>
  <c r="H266" i="23"/>
  <c r="I266" i="23"/>
  <c r="D240" i="23"/>
  <c r="F240" i="23"/>
  <c r="E240" i="23"/>
  <c r="I226" i="23"/>
  <c r="H226" i="23"/>
  <c r="F267" i="23"/>
  <c r="D267" i="23"/>
  <c r="E267" i="23"/>
  <c r="F266" i="23"/>
  <c r="D266" i="23"/>
  <c r="E266" i="23"/>
  <c r="J253" i="23"/>
  <c r="H253" i="23"/>
  <c r="I253" i="23"/>
  <c r="F248" i="23"/>
  <c r="D248" i="23"/>
  <c r="E248" i="23"/>
  <c r="J210" i="23"/>
  <c r="I210" i="23"/>
  <c r="H210" i="23"/>
  <c r="J197" i="23"/>
  <c r="J190" i="23"/>
  <c r="J103" i="23"/>
  <c r="H103" i="23"/>
  <c r="I103" i="23"/>
  <c r="F275" i="23"/>
  <c r="D275" i="23"/>
  <c r="E275" i="23"/>
  <c r="J261" i="23"/>
  <c r="H261" i="23"/>
  <c r="I261" i="23"/>
  <c r="F260" i="23"/>
  <c r="D260" i="23"/>
  <c r="E260" i="23"/>
  <c r="N153" i="23"/>
  <c r="N146" i="23"/>
  <c r="L80" i="23"/>
  <c r="N50" i="23"/>
  <c r="N80" i="23"/>
  <c r="M80" i="23"/>
  <c r="F220" i="23"/>
  <c r="E220" i="23"/>
  <c r="D220" i="23"/>
  <c r="L65" i="23"/>
  <c r="N65" i="23"/>
  <c r="M65" i="23"/>
  <c r="J268" i="23"/>
  <c r="H268" i="23"/>
  <c r="I268" i="23"/>
  <c r="F252" i="23"/>
  <c r="D252" i="23"/>
  <c r="E252" i="23"/>
  <c r="N195" i="23"/>
  <c r="N188" i="23"/>
  <c r="N101" i="23"/>
  <c r="L101" i="23"/>
  <c r="M101" i="23"/>
  <c r="N154" i="23"/>
  <c r="N147" i="23"/>
  <c r="L81" i="23"/>
  <c r="N81" i="23"/>
  <c r="M81" i="23"/>
  <c r="N51" i="23"/>
  <c r="E231" i="23"/>
  <c r="F231" i="23"/>
  <c r="D231" i="23"/>
  <c r="N196" i="23"/>
  <c r="N189" i="23"/>
  <c r="N102" i="23"/>
  <c r="L102" i="23"/>
  <c r="M102" i="23"/>
  <c r="J274" i="23"/>
  <c r="H274" i="23"/>
  <c r="I274" i="23"/>
  <c r="J273" i="23"/>
  <c r="H273" i="23"/>
  <c r="I273" i="23"/>
  <c r="H241" i="23"/>
  <c r="J241" i="23"/>
  <c r="I241" i="23"/>
  <c r="F247" i="23"/>
  <c r="D247" i="23"/>
  <c r="E247" i="23"/>
  <c r="H233" i="23"/>
  <c r="I233" i="23"/>
  <c r="F132" i="23"/>
  <c r="F125" i="23"/>
  <c r="F108" i="23"/>
  <c r="D108" i="23"/>
  <c r="E108" i="23"/>
  <c r="F274" i="23"/>
  <c r="D274" i="23"/>
  <c r="E274" i="23"/>
  <c r="F273" i="23"/>
  <c r="D273" i="23"/>
  <c r="E273" i="23"/>
  <c r="J260" i="23"/>
  <c r="H260" i="23"/>
  <c r="I260" i="23"/>
  <c r="N173" i="23"/>
  <c r="F133" i="23"/>
  <c r="F126" i="23"/>
  <c r="F109" i="23"/>
  <c r="D109" i="23"/>
  <c r="E109" i="23"/>
  <c r="H245" i="23"/>
  <c r="J245" i="23"/>
  <c r="I245" i="23"/>
  <c r="L67" i="23"/>
  <c r="N67" i="23"/>
  <c r="M67" i="23"/>
  <c r="L231" i="23"/>
  <c r="N231" i="23"/>
  <c r="M231" i="23"/>
  <c r="F261" i="23"/>
  <c r="D261" i="23"/>
  <c r="E261" i="23"/>
  <c r="F238" i="23"/>
  <c r="D238" i="23"/>
  <c r="E238" i="23"/>
  <c r="N139" i="23"/>
  <c r="L73" i="23"/>
  <c r="N73" i="23"/>
  <c r="M73" i="23"/>
  <c r="J132" i="23"/>
  <c r="J125" i="23"/>
  <c r="J108" i="23"/>
  <c r="H108" i="23"/>
  <c r="I108" i="23"/>
  <c r="J259" i="23"/>
  <c r="H259" i="23"/>
  <c r="I259" i="23"/>
  <c r="J52" i="23"/>
  <c r="N168" i="23"/>
  <c r="N161" i="23"/>
  <c r="N88" i="23"/>
  <c r="M88" i="23"/>
  <c r="L88" i="23"/>
  <c r="J238" i="23"/>
  <c r="H238" i="23"/>
  <c r="I238" i="23"/>
  <c r="L68" i="23"/>
  <c r="M68" i="23"/>
  <c r="N68" i="23"/>
  <c r="F225" i="23"/>
  <c r="D225" i="23"/>
  <c r="J133" i="23"/>
  <c r="J126" i="23"/>
  <c r="J109" i="23"/>
  <c r="H109" i="23"/>
  <c r="I109" i="23"/>
  <c r="J275" i="23"/>
  <c r="H275" i="23"/>
  <c r="I275" i="23"/>
  <c r="N261" i="23"/>
  <c r="L261" i="23"/>
  <c r="F259" i="23"/>
  <c r="D259" i="23"/>
  <c r="E259" i="23"/>
  <c r="N224" i="23"/>
  <c r="M224" i="23"/>
  <c r="L224" i="23"/>
  <c r="N194" i="23"/>
  <c r="N187" i="23"/>
  <c r="N100" i="23"/>
  <c r="L100" i="23"/>
  <c r="M100" i="23"/>
  <c r="F254" i="23"/>
  <c r="D254" i="23"/>
  <c r="E254" i="23"/>
  <c r="H240" i="23"/>
  <c r="J240" i="23"/>
  <c r="I240" i="23"/>
  <c r="H225" i="23"/>
  <c r="I225" i="23"/>
  <c r="N140" i="23"/>
  <c r="L74" i="23"/>
  <c r="N74" i="23"/>
  <c r="M74" i="23"/>
  <c r="F183" i="23"/>
  <c r="F176" i="23"/>
  <c r="F96" i="23"/>
  <c r="D96" i="23"/>
  <c r="E96" i="23"/>
  <c r="J252" i="23"/>
  <c r="H252" i="23"/>
  <c r="I252" i="23"/>
  <c r="J248" i="23"/>
  <c r="H248" i="23"/>
  <c r="I248" i="23"/>
  <c r="N155" i="23"/>
  <c r="N148" i="23"/>
  <c r="L82" i="23"/>
  <c r="N82" i="23"/>
  <c r="M82" i="23"/>
  <c r="N141" i="23"/>
  <c r="L75" i="23"/>
  <c r="M75" i="23"/>
  <c r="N75" i="23"/>
  <c r="N238" i="23"/>
  <c r="L238" i="23"/>
  <c r="M238" i="23"/>
  <c r="N38" i="23"/>
  <c r="N180" i="23"/>
  <c r="F230" i="7"/>
  <c r="J210" i="7"/>
  <c r="F210" i="7"/>
  <c r="B210" i="7"/>
  <c r="J209" i="7"/>
  <c r="F209" i="7"/>
  <c r="B209" i="7"/>
  <c r="J208" i="7"/>
  <c r="F208" i="7"/>
  <c r="B208" i="7"/>
  <c r="J207" i="7"/>
  <c r="F207" i="7"/>
  <c r="B207" i="7"/>
  <c r="J203" i="7"/>
  <c r="F203" i="7"/>
  <c r="B203" i="7"/>
  <c r="J202" i="7"/>
  <c r="F202" i="7"/>
  <c r="D202" i="7"/>
  <c r="B202" i="7"/>
  <c r="J201" i="7"/>
  <c r="H201" i="7"/>
  <c r="G201" i="7"/>
  <c r="F201" i="7"/>
  <c r="B201" i="7"/>
  <c r="J200" i="7"/>
  <c r="F200" i="7"/>
  <c r="C200" i="7"/>
  <c r="B200" i="7"/>
  <c r="J196" i="7"/>
  <c r="F196" i="7"/>
  <c r="B196" i="7"/>
  <c r="J195" i="7"/>
  <c r="F195" i="7"/>
  <c r="C195" i="7"/>
  <c r="B195" i="7"/>
  <c r="J193" i="7"/>
  <c r="F193" i="7"/>
  <c r="J189" i="7"/>
  <c r="F189" i="7"/>
  <c r="B189" i="7"/>
  <c r="J188" i="7"/>
  <c r="G188" i="7"/>
  <c r="F188" i="7"/>
  <c r="C188" i="7"/>
  <c r="B188" i="7"/>
  <c r="J187" i="7"/>
  <c r="H187" i="7"/>
  <c r="G187" i="7"/>
  <c r="F187" i="7"/>
  <c r="B187" i="7"/>
  <c r="J186" i="7"/>
  <c r="F186" i="7"/>
  <c r="D186" i="7"/>
  <c r="C186" i="7"/>
  <c r="B186" i="7"/>
  <c r="J182" i="7"/>
  <c r="F182" i="7"/>
  <c r="B182" i="7"/>
  <c r="J181" i="7"/>
  <c r="F181" i="7"/>
  <c r="B181" i="7"/>
  <c r="J180" i="7"/>
  <c r="F180" i="7"/>
  <c r="C180" i="7"/>
  <c r="B180" i="7"/>
  <c r="J179" i="7"/>
  <c r="F179" i="7"/>
  <c r="B179" i="7"/>
  <c r="J175" i="7"/>
  <c r="F175" i="7"/>
  <c r="B175" i="7"/>
  <c r="J174" i="7"/>
  <c r="I174" i="7"/>
  <c r="H174" i="7"/>
  <c r="G174" i="7"/>
  <c r="F174" i="7"/>
  <c r="E174" i="7"/>
  <c r="D174" i="7"/>
  <c r="C174" i="7"/>
  <c r="B174" i="7"/>
  <c r="J173" i="7"/>
  <c r="I173" i="7"/>
  <c r="H173" i="7"/>
  <c r="G173" i="7"/>
  <c r="F173" i="7"/>
  <c r="E173" i="7"/>
  <c r="D173" i="7"/>
  <c r="C173" i="7"/>
  <c r="B173" i="7"/>
  <c r="J172" i="7"/>
  <c r="I172" i="7"/>
  <c r="H172" i="7"/>
  <c r="G172" i="7"/>
  <c r="F172" i="7"/>
  <c r="E172" i="7"/>
  <c r="D172" i="7"/>
  <c r="C172" i="7"/>
  <c r="B172" i="7"/>
  <c r="L160" i="7"/>
  <c r="K160" i="7"/>
  <c r="J289" i="7" s="1"/>
  <c r="J160" i="7"/>
  <c r="H160" i="7"/>
  <c r="G160" i="7"/>
  <c r="F289" i="7" s="1"/>
  <c r="F160" i="7"/>
  <c r="D160" i="7"/>
  <c r="C160" i="7"/>
  <c r="B160" i="7"/>
  <c r="L159" i="7"/>
  <c r="K159" i="7"/>
  <c r="J159" i="7"/>
  <c r="J288" i="7" s="1"/>
  <c r="I159" i="7"/>
  <c r="H159" i="7"/>
  <c r="G159" i="7"/>
  <c r="F159" i="7"/>
  <c r="E159" i="7"/>
  <c r="D159" i="7"/>
  <c r="C159" i="7"/>
  <c r="B288" i="7" s="1"/>
  <c r="B159" i="7"/>
  <c r="L158" i="7"/>
  <c r="K158" i="7"/>
  <c r="J158" i="7"/>
  <c r="I158" i="7"/>
  <c r="H158" i="7"/>
  <c r="G158" i="7"/>
  <c r="F287" i="7" s="1"/>
  <c r="F158" i="7"/>
  <c r="E158" i="7"/>
  <c r="D158" i="7"/>
  <c r="C158" i="7"/>
  <c r="B287" i="7" s="1"/>
  <c r="B158" i="7"/>
  <c r="L157" i="7"/>
  <c r="K157" i="7"/>
  <c r="J286" i="7" s="1"/>
  <c r="J157" i="7"/>
  <c r="H157" i="7"/>
  <c r="G157" i="7"/>
  <c r="F157" i="7"/>
  <c r="D157" i="7"/>
  <c r="C157" i="7"/>
  <c r="B157" i="7"/>
  <c r="B286" i="7" s="1"/>
  <c r="J168" i="7"/>
  <c r="F168" i="7"/>
  <c r="B168" i="7"/>
  <c r="J167" i="7"/>
  <c r="F167" i="7"/>
  <c r="B167" i="7"/>
  <c r="J166" i="7"/>
  <c r="F166" i="7"/>
  <c r="B166" i="7"/>
  <c r="J165" i="7"/>
  <c r="F165" i="7"/>
  <c r="B165" i="7"/>
  <c r="L153" i="7"/>
  <c r="K153" i="7"/>
  <c r="J282" i="7" s="1"/>
  <c r="J153" i="7"/>
  <c r="H153" i="7"/>
  <c r="G153" i="7"/>
  <c r="F282" i="7" s="1"/>
  <c r="F153" i="7"/>
  <c r="D153" i="7"/>
  <c r="C153" i="7"/>
  <c r="B153" i="7"/>
  <c r="L152" i="7"/>
  <c r="K152" i="7"/>
  <c r="J152" i="7"/>
  <c r="J281" i="7" s="1"/>
  <c r="H152" i="7"/>
  <c r="G152" i="7"/>
  <c r="F281" i="7" s="1"/>
  <c r="F152" i="7"/>
  <c r="D152" i="7"/>
  <c r="C152" i="7"/>
  <c r="B281" i="7" s="1"/>
  <c r="B152" i="7"/>
  <c r="L151" i="7"/>
  <c r="K151" i="7"/>
  <c r="J151" i="7"/>
  <c r="H151" i="7"/>
  <c r="G151" i="7"/>
  <c r="F151" i="7"/>
  <c r="F280" i="7" s="1"/>
  <c r="D151" i="7"/>
  <c r="C151" i="7"/>
  <c r="B280" i="7" s="1"/>
  <c r="B151" i="7"/>
  <c r="L150" i="7"/>
  <c r="K150" i="7"/>
  <c r="J279" i="7" s="1"/>
  <c r="J150" i="7"/>
  <c r="H150" i="7"/>
  <c r="G150" i="7"/>
  <c r="F150" i="7"/>
  <c r="D150" i="7"/>
  <c r="C150" i="7"/>
  <c r="B279" i="7" s="1"/>
  <c r="B150" i="7"/>
  <c r="L146" i="7"/>
  <c r="K146" i="7"/>
  <c r="J275" i="7" s="1"/>
  <c r="J146" i="7"/>
  <c r="H146" i="7"/>
  <c r="G146" i="7"/>
  <c r="F275" i="7" s="1"/>
  <c r="F146" i="7"/>
  <c r="D146" i="7"/>
  <c r="C146" i="7"/>
  <c r="B146" i="7"/>
  <c r="L145" i="7"/>
  <c r="K145" i="7"/>
  <c r="J274" i="7" s="1"/>
  <c r="J145" i="7"/>
  <c r="I145" i="7"/>
  <c r="H145" i="7"/>
  <c r="G145" i="7"/>
  <c r="F274" i="7" s="1"/>
  <c r="F145" i="7"/>
  <c r="E145" i="7"/>
  <c r="C274" i="7" s="1"/>
  <c r="D145" i="7"/>
  <c r="C145" i="7"/>
  <c r="B274" i="7" s="1"/>
  <c r="B145" i="7"/>
  <c r="L144" i="7"/>
  <c r="K144" i="7"/>
  <c r="J144" i="7"/>
  <c r="I144" i="7"/>
  <c r="H144" i="7"/>
  <c r="G144" i="7"/>
  <c r="F144" i="7"/>
  <c r="D144" i="7"/>
  <c r="C144" i="7"/>
  <c r="B144" i="7"/>
  <c r="L143" i="7"/>
  <c r="K143" i="7"/>
  <c r="J143" i="7"/>
  <c r="H143" i="7"/>
  <c r="G143" i="7"/>
  <c r="F272" i="7" s="1"/>
  <c r="F143" i="7"/>
  <c r="D143" i="7"/>
  <c r="C143" i="7"/>
  <c r="B143" i="7"/>
  <c r="L139" i="7"/>
  <c r="K139" i="7"/>
  <c r="J268" i="7" s="1"/>
  <c r="J139" i="7"/>
  <c r="H139" i="7"/>
  <c r="G139" i="7"/>
  <c r="F139" i="7"/>
  <c r="D139" i="7"/>
  <c r="C139" i="7"/>
  <c r="B268" i="7" s="1"/>
  <c r="B139" i="7"/>
  <c r="L138" i="7"/>
  <c r="K138" i="7"/>
  <c r="J138" i="7"/>
  <c r="J267" i="7" s="1"/>
  <c r="H138" i="7"/>
  <c r="G138" i="7"/>
  <c r="F267" i="7" s="1"/>
  <c r="F138" i="7"/>
  <c r="D138" i="7"/>
  <c r="C138" i="7"/>
  <c r="B138" i="7"/>
  <c r="L137" i="7"/>
  <c r="K137" i="7"/>
  <c r="J137" i="7"/>
  <c r="H137" i="7"/>
  <c r="G137" i="7"/>
  <c r="F137" i="7"/>
  <c r="D137" i="7"/>
  <c r="C137" i="7"/>
  <c r="B137" i="7"/>
  <c r="L136" i="7"/>
  <c r="K136" i="7"/>
  <c r="J136" i="7"/>
  <c r="H136" i="7"/>
  <c r="G136" i="7"/>
  <c r="F265" i="7" s="1"/>
  <c r="F136" i="7"/>
  <c r="D136" i="7"/>
  <c r="C136" i="7"/>
  <c r="B136" i="7"/>
  <c r="L132" i="7"/>
  <c r="K132" i="7"/>
  <c r="J261" i="7" s="1"/>
  <c r="J132" i="7"/>
  <c r="H132" i="7"/>
  <c r="G132" i="7"/>
  <c r="F132" i="7"/>
  <c r="D132" i="7"/>
  <c r="C132" i="7"/>
  <c r="B261" i="7" s="1"/>
  <c r="B132" i="7"/>
  <c r="L131" i="7"/>
  <c r="K131" i="7"/>
  <c r="J260" i="7" s="1"/>
  <c r="J131" i="7"/>
  <c r="H131" i="7"/>
  <c r="G131" i="7"/>
  <c r="F260" i="7" s="1"/>
  <c r="F131" i="7"/>
  <c r="E131" i="7"/>
  <c r="D131" i="7"/>
  <c r="C131" i="7"/>
  <c r="B260" i="7" s="1"/>
  <c r="B131" i="7"/>
  <c r="L130" i="7"/>
  <c r="K130" i="7"/>
  <c r="J130" i="7"/>
  <c r="H130" i="7"/>
  <c r="G130" i="7"/>
  <c r="F259" i="7" s="1"/>
  <c r="F130" i="7"/>
  <c r="D130" i="7"/>
  <c r="C130" i="7"/>
  <c r="B130" i="7"/>
  <c r="L129" i="7"/>
  <c r="K129" i="7"/>
  <c r="J258" i="7" s="1"/>
  <c r="J129" i="7"/>
  <c r="H129" i="7"/>
  <c r="G129" i="7"/>
  <c r="F129" i="7"/>
  <c r="E129" i="7"/>
  <c r="D129" i="7"/>
  <c r="C129" i="7"/>
  <c r="B129" i="7"/>
  <c r="B258" i="7" s="1"/>
  <c r="L125" i="7"/>
  <c r="K125" i="7"/>
  <c r="J254" i="7" s="1"/>
  <c r="J125" i="7"/>
  <c r="H125" i="7"/>
  <c r="G125" i="7"/>
  <c r="F125" i="7"/>
  <c r="D125" i="7"/>
  <c r="C125" i="7"/>
  <c r="B254" i="7" s="1"/>
  <c r="B125" i="7"/>
  <c r="L124" i="7"/>
  <c r="K124" i="7"/>
  <c r="J124" i="7"/>
  <c r="J253" i="7" s="1"/>
  <c r="H124" i="7"/>
  <c r="G124" i="7"/>
  <c r="F253" i="7" s="1"/>
  <c r="F124" i="7"/>
  <c r="D124" i="7"/>
  <c r="C124" i="7"/>
  <c r="B124" i="7"/>
  <c r="L123" i="7"/>
  <c r="K123" i="7"/>
  <c r="J252" i="7" s="1"/>
  <c r="J123" i="7"/>
  <c r="H123" i="7"/>
  <c r="G123" i="7"/>
  <c r="F123" i="7"/>
  <c r="F252" i="7" s="1"/>
  <c r="D123" i="7"/>
  <c r="C123" i="7"/>
  <c r="B252" i="7" s="1"/>
  <c r="B123" i="7"/>
  <c r="L122" i="7"/>
  <c r="K122" i="7"/>
  <c r="J122" i="7"/>
  <c r="H122" i="7"/>
  <c r="G122" i="7"/>
  <c r="F251" i="7" s="1"/>
  <c r="F122" i="7"/>
  <c r="D122" i="7"/>
  <c r="C122" i="7"/>
  <c r="B122" i="7"/>
  <c r="L118" i="7"/>
  <c r="K118" i="7"/>
  <c r="J247" i="7" s="1"/>
  <c r="J118" i="7"/>
  <c r="H118" i="7"/>
  <c r="G118" i="7"/>
  <c r="F118" i="7"/>
  <c r="D118" i="7"/>
  <c r="C118" i="7"/>
  <c r="B247" i="7" s="1"/>
  <c r="B118" i="7"/>
  <c r="L117" i="7"/>
  <c r="K117" i="7"/>
  <c r="J117" i="7"/>
  <c r="H117" i="7"/>
  <c r="G117" i="7"/>
  <c r="F246" i="7" s="1"/>
  <c r="F117" i="7"/>
  <c r="D117" i="7"/>
  <c r="C117" i="7"/>
  <c r="B117" i="7"/>
  <c r="L116" i="7"/>
  <c r="K116" i="7"/>
  <c r="J245" i="7" s="1"/>
  <c r="J116" i="7"/>
  <c r="H116" i="7"/>
  <c r="G116" i="7"/>
  <c r="F245" i="7" s="1"/>
  <c r="F116" i="7"/>
  <c r="E116" i="7"/>
  <c r="D116" i="7"/>
  <c r="C116" i="7"/>
  <c r="B116" i="7"/>
  <c r="L115" i="7"/>
  <c r="K115" i="7"/>
  <c r="J244" i="7" s="1"/>
  <c r="J115" i="7"/>
  <c r="H115" i="7"/>
  <c r="G115" i="7"/>
  <c r="F115" i="7"/>
  <c r="D115" i="7"/>
  <c r="C115" i="7"/>
  <c r="B115" i="7"/>
  <c r="L111" i="7"/>
  <c r="K111" i="7"/>
  <c r="J111" i="7"/>
  <c r="H111" i="7"/>
  <c r="G111" i="7"/>
  <c r="F240" i="7" s="1"/>
  <c r="F111" i="7"/>
  <c r="D111" i="7"/>
  <c r="C111" i="7"/>
  <c r="B111" i="7"/>
  <c r="L110" i="7"/>
  <c r="K110" i="7"/>
  <c r="J110" i="7"/>
  <c r="H110" i="7"/>
  <c r="G110" i="7"/>
  <c r="F110" i="7"/>
  <c r="D110" i="7"/>
  <c r="C110" i="7"/>
  <c r="B239" i="7" s="1"/>
  <c r="B110" i="7"/>
  <c r="L109" i="7"/>
  <c r="K109" i="7"/>
  <c r="J109" i="7"/>
  <c r="H109" i="7"/>
  <c r="G109" i="7"/>
  <c r="F109" i="7"/>
  <c r="D109" i="7"/>
  <c r="C109" i="7"/>
  <c r="B109" i="7"/>
  <c r="L108" i="7"/>
  <c r="K108" i="7"/>
  <c r="J237" i="7" s="1"/>
  <c r="J108" i="7"/>
  <c r="H108" i="7"/>
  <c r="G108" i="7"/>
  <c r="F108" i="7"/>
  <c r="D108" i="7"/>
  <c r="C108" i="7"/>
  <c r="B237" i="7" s="1"/>
  <c r="B108" i="7"/>
  <c r="L104" i="7"/>
  <c r="K104" i="7"/>
  <c r="J104" i="7"/>
  <c r="H104" i="7"/>
  <c r="G104" i="7"/>
  <c r="F233" i="7" s="1"/>
  <c r="F104" i="7"/>
  <c r="D104" i="7"/>
  <c r="C104" i="7"/>
  <c r="B233" i="7" s="1"/>
  <c r="B104" i="7"/>
  <c r="L103" i="7"/>
  <c r="K103" i="7"/>
  <c r="J232" i="7" s="1"/>
  <c r="J103" i="7"/>
  <c r="H103" i="7"/>
  <c r="G103" i="7"/>
  <c r="F103" i="7"/>
  <c r="D103" i="7"/>
  <c r="C103" i="7"/>
  <c r="B232" i="7" s="1"/>
  <c r="B103" i="7"/>
  <c r="L102" i="7"/>
  <c r="K102" i="7"/>
  <c r="J102" i="7"/>
  <c r="J231" i="7" s="1"/>
  <c r="H102" i="7"/>
  <c r="G102" i="7"/>
  <c r="F231" i="7" s="1"/>
  <c r="F102" i="7"/>
  <c r="D102" i="7"/>
  <c r="C102" i="7"/>
  <c r="B102" i="7"/>
  <c r="L101" i="7"/>
  <c r="K101" i="7"/>
  <c r="J230" i="7" s="1"/>
  <c r="J101" i="7"/>
  <c r="H101" i="7"/>
  <c r="G101" i="7"/>
  <c r="F101" i="7"/>
  <c r="D101" i="7"/>
  <c r="C101" i="7"/>
  <c r="B230" i="7" s="1"/>
  <c r="B101" i="7"/>
  <c r="L97" i="7"/>
  <c r="K97" i="7"/>
  <c r="J97" i="7"/>
  <c r="H97" i="7"/>
  <c r="G97" i="7"/>
  <c r="F226" i="7" s="1"/>
  <c r="F97" i="7"/>
  <c r="D97" i="7"/>
  <c r="C97" i="7"/>
  <c r="B97" i="7"/>
  <c r="B226" i="7" s="1"/>
  <c r="L96" i="7"/>
  <c r="K96" i="7"/>
  <c r="J225" i="7" s="1"/>
  <c r="J96" i="7"/>
  <c r="H96" i="7"/>
  <c r="G96" i="7"/>
  <c r="F96" i="7"/>
  <c r="D96" i="7"/>
  <c r="C96" i="7"/>
  <c r="B225" i="7" s="1"/>
  <c r="B96" i="7"/>
  <c r="L95" i="7"/>
  <c r="K95" i="7"/>
  <c r="J95" i="7"/>
  <c r="J224" i="7" s="1"/>
  <c r="H95" i="7"/>
  <c r="G95" i="7"/>
  <c r="F224" i="7" s="1"/>
  <c r="F95" i="7"/>
  <c r="D95" i="7"/>
  <c r="C95" i="7"/>
  <c r="B95" i="7"/>
  <c r="L94" i="7"/>
  <c r="K94" i="7"/>
  <c r="J223" i="7" s="1"/>
  <c r="J94" i="7"/>
  <c r="H94" i="7"/>
  <c r="G94" i="7"/>
  <c r="F94" i="7"/>
  <c r="F223" i="7" s="1"/>
  <c r="D94" i="7"/>
  <c r="C94" i="7"/>
  <c r="B223" i="7" s="1"/>
  <c r="B94" i="7"/>
  <c r="L90" i="7"/>
  <c r="K90" i="7"/>
  <c r="J90" i="7"/>
  <c r="H90" i="7"/>
  <c r="G90" i="7"/>
  <c r="F219" i="7" s="1"/>
  <c r="F90" i="7"/>
  <c r="D90" i="7"/>
  <c r="C90" i="7"/>
  <c r="B90" i="7"/>
  <c r="B219" i="7" s="1"/>
  <c r="L89" i="7"/>
  <c r="K89" i="7"/>
  <c r="J218" i="7" s="1"/>
  <c r="J89" i="7"/>
  <c r="H89" i="7"/>
  <c r="G89" i="7"/>
  <c r="F89" i="7"/>
  <c r="D89" i="7"/>
  <c r="C89" i="7"/>
  <c r="B218" i="7" s="1"/>
  <c r="B89" i="7"/>
  <c r="L88" i="7"/>
  <c r="K88" i="7"/>
  <c r="J88" i="7"/>
  <c r="J217" i="7" s="1"/>
  <c r="H88" i="7"/>
  <c r="G88" i="7"/>
  <c r="F217" i="7" s="1"/>
  <c r="F88" i="7"/>
  <c r="D88" i="7"/>
  <c r="C88" i="7"/>
  <c r="B88" i="7"/>
  <c r="L87" i="7"/>
  <c r="K87" i="7"/>
  <c r="J216" i="7" s="1"/>
  <c r="J87" i="7"/>
  <c r="H87" i="7"/>
  <c r="G87" i="7"/>
  <c r="F87" i="7"/>
  <c r="F216" i="7" s="1"/>
  <c r="D87" i="7"/>
  <c r="C87" i="7"/>
  <c r="B216" i="7" s="1"/>
  <c r="B87" i="7"/>
  <c r="I194" i="7"/>
  <c r="I195" i="7"/>
  <c r="T43" i="20"/>
  <c r="W43" i="20"/>
  <c r="X43" i="20"/>
  <c r="U43" i="20"/>
  <c r="V43" i="20"/>
  <c r="I187" i="7"/>
  <c r="I188" i="7"/>
  <c r="H186" i="7"/>
  <c r="E186" i="7"/>
  <c r="I52" i="7"/>
  <c r="G181" i="7" s="1"/>
  <c r="I50" i="7"/>
  <c r="E180" i="7"/>
  <c r="E52" i="7"/>
  <c r="E50" i="7"/>
  <c r="C179" i="7" s="1"/>
  <c r="Z57" i="20"/>
  <c r="Z42" i="20"/>
  <c r="Z20" i="20"/>
  <c r="V67" i="19"/>
  <c r="V66" i="19"/>
  <c r="E73" i="6"/>
  <c r="E72" i="6"/>
  <c r="E71" i="6"/>
  <c r="I73" i="6"/>
  <c r="I72" i="6"/>
  <c r="I71" i="6"/>
  <c r="T65" i="19"/>
  <c r="V65" i="19"/>
  <c r="I65" i="6"/>
  <c r="I66" i="6"/>
  <c r="I64" i="6"/>
  <c r="E66" i="6"/>
  <c r="E65" i="6"/>
  <c r="E64" i="6"/>
  <c r="W65" i="19"/>
  <c r="U65" i="19"/>
  <c r="I58" i="6"/>
  <c r="I59" i="6"/>
  <c r="I57" i="6"/>
  <c r="E59" i="6"/>
  <c r="E58" i="6"/>
  <c r="E57" i="6"/>
  <c r="I51" i="6"/>
  <c r="I52" i="6"/>
  <c r="I50" i="6"/>
  <c r="E52" i="6"/>
  <c r="E51" i="6"/>
  <c r="E50" i="6"/>
  <c r="AE84" i="11"/>
  <c r="V88" i="11"/>
  <c r="I15" i="3"/>
  <c r="I14" i="3"/>
  <c r="I13" i="3"/>
  <c r="E15" i="3"/>
  <c r="E14" i="3"/>
  <c r="E13" i="3"/>
  <c r="AA66" i="19"/>
  <c r="AA63" i="19"/>
  <c r="AA42" i="19"/>
  <c r="AA20" i="19"/>
  <c r="I72" i="5"/>
  <c r="I73" i="5"/>
  <c r="I65" i="5"/>
  <c r="I66" i="5"/>
  <c r="I64" i="5"/>
  <c r="E65" i="5"/>
  <c r="E66" i="5"/>
  <c r="E64" i="5"/>
  <c r="E58" i="5"/>
  <c r="I51" i="5"/>
  <c r="I50" i="5"/>
  <c r="E51" i="5"/>
  <c r="E52" i="5"/>
  <c r="E50" i="5"/>
  <c r="Z42" i="18"/>
  <c r="Z20" i="18"/>
  <c r="Z44" i="18" s="1"/>
  <c r="J37" i="4"/>
  <c r="J36" i="4"/>
  <c r="J35" i="4"/>
  <c r="J44" i="4"/>
  <c r="J43" i="4"/>
  <c r="J42" i="4"/>
  <c r="J45" i="4" s="1"/>
  <c r="X67" i="17"/>
  <c r="X66" i="17"/>
  <c r="W67" i="17"/>
  <c r="W66" i="17"/>
  <c r="V66" i="17"/>
  <c r="V67" i="17"/>
  <c r="U67" i="17"/>
  <c r="U66" i="17"/>
  <c r="U64" i="17"/>
  <c r="V64" i="17"/>
  <c r="W64" i="17"/>
  <c r="X64" i="17"/>
  <c r="Y64" i="17"/>
  <c r="T64" i="17"/>
  <c r="Z62" i="17"/>
  <c r="F44" i="4"/>
  <c r="F43" i="4"/>
  <c r="F42" i="4"/>
  <c r="U63" i="17"/>
  <c r="V63" i="17"/>
  <c r="W63" i="17"/>
  <c r="X63" i="17"/>
  <c r="Y63" i="17"/>
  <c r="T63" i="17"/>
  <c r="U62" i="17"/>
  <c r="V62" i="17"/>
  <c r="W62" i="17"/>
  <c r="X62" i="17"/>
  <c r="Y62" i="17"/>
  <c r="T62" i="17"/>
  <c r="U60" i="17"/>
  <c r="V60" i="17"/>
  <c r="W60" i="17"/>
  <c r="X60" i="17"/>
  <c r="Y60" i="17"/>
  <c r="T60" i="17"/>
  <c r="U43" i="17"/>
  <c r="V43" i="17"/>
  <c r="W43" i="17"/>
  <c r="X43" i="17"/>
  <c r="Y43" i="17"/>
  <c r="T43" i="17"/>
  <c r="U21" i="17"/>
  <c r="V21" i="17"/>
  <c r="W21" i="17"/>
  <c r="X21" i="17"/>
  <c r="Y21" i="17"/>
  <c r="T21" i="17"/>
  <c r="Z59" i="17"/>
  <c r="Z42" i="17"/>
  <c r="Z20" i="17"/>
  <c r="F37" i="4"/>
  <c r="F36" i="4"/>
  <c r="F35" i="4"/>
  <c r="P28" i="4"/>
  <c r="J30" i="4"/>
  <c r="J29" i="4"/>
  <c r="J28" i="4"/>
  <c r="F30" i="4"/>
  <c r="F29" i="4"/>
  <c r="F28" i="4"/>
  <c r="J23" i="4"/>
  <c r="J22" i="4"/>
  <c r="J21" i="4"/>
  <c r="F23" i="4"/>
  <c r="F22" i="4"/>
  <c r="F21" i="4"/>
  <c r="D179" i="7" l="1"/>
  <c r="F288" i="7"/>
  <c r="J238" i="7"/>
  <c r="J239" i="7"/>
  <c r="B240" i="7"/>
  <c r="B244" i="7"/>
  <c r="F244" i="7"/>
  <c r="B246" i="7"/>
  <c r="F247" i="7"/>
  <c r="J251" i="7"/>
  <c r="B253" i="7"/>
  <c r="F254" i="7"/>
  <c r="B259" i="7"/>
  <c r="J287" i="7"/>
  <c r="B217" i="7"/>
  <c r="F218" i="7"/>
  <c r="J219" i="7"/>
  <c r="B224" i="7"/>
  <c r="F225" i="7"/>
  <c r="J226" i="7"/>
  <c r="B231" i="7"/>
  <c r="F232" i="7"/>
  <c r="J233" i="7"/>
  <c r="B238" i="7"/>
  <c r="F239" i="7"/>
  <c r="J240" i="7"/>
  <c r="B245" i="7"/>
  <c r="J246" i="7"/>
  <c r="B251" i="7"/>
  <c r="F258" i="7"/>
  <c r="J259" i="7"/>
  <c r="F261" i="7"/>
  <c r="J265" i="7"/>
  <c r="B267" i="7"/>
  <c r="F268" i="7"/>
  <c r="J272" i="7"/>
  <c r="B275" i="7"/>
  <c r="F279" i="7"/>
  <c r="J280" i="7"/>
  <c r="B282" i="7"/>
  <c r="F286" i="7"/>
  <c r="C287" i="7"/>
  <c r="G287" i="7"/>
  <c r="B289" i="7"/>
  <c r="F238" i="7"/>
  <c r="I115" i="7"/>
  <c r="I117" i="7"/>
  <c r="G246" i="7" s="1"/>
  <c r="D260" i="7"/>
  <c r="F237" i="7"/>
  <c r="E258" i="7"/>
  <c r="I273" i="7"/>
  <c r="C288" i="7"/>
  <c r="I288" i="7"/>
  <c r="I53" i="6"/>
  <c r="F24" i="4"/>
  <c r="F31" i="4"/>
  <c r="J38" i="4"/>
  <c r="J31" i="4"/>
  <c r="F38" i="4"/>
  <c r="E181" i="7"/>
  <c r="C181" i="7"/>
  <c r="D181" i="7"/>
  <c r="I180" i="7"/>
  <c r="I193" i="7"/>
  <c r="G193" i="7"/>
  <c r="I143" i="7"/>
  <c r="I74" i="7"/>
  <c r="I200" i="7"/>
  <c r="I157" i="7"/>
  <c r="H286" i="7" s="1"/>
  <c r="H200" i="7"/>
  <c r="E117" i="7"/>
  <c r="D246" i="7" s="1"/>
  <c r="I129" i="7"/>
  <c r="G258" i="7" s="1"/>
  <c r="G180" i="7"/>
  <c r="I116" i="7"/>
  <c r="G200" i="7"/>
  <c r="E115" i="7"/>
  <c r="I181" i="7"/>
  <c r="H181" i="7"/>
  <c r="M58" i="7"/>
  <c r="E187" i="7"/>
  <c r="D187" i="7"/>
  <c r="E130" i="7"/>
  <c r="D259" i="7" s="1"/>
  <c r="C187" i="7"/>
  <c r="M64" i="7"/>
  <c r="E193" i="7"/>
  <c r="E143" i="7"/>
  <c r="E272" i="7" s="1"/>
  <c r="E201" i="7"/>
  <c r="C201" i="7"/>
  <c r="D201" i="7"/>
  <c r="I186" i="7"/>
  <c r="G186" i="7"/>
  <c r="M65" i="7"/>
  <c r="D194" i="7"/>
  <c r="E144" i="7"/>
  <c r="I202" i="7"/>
  <c r="I78" i="7"/>
  <c r="M59" i="7"/>
  <c r="E188" i="7"/>
  <c r="E202" i="7"/>
  <c r="I201" i="7"/>
  <c r="I130" i="7"/>
  <c r="H259" i="7" s="1"/>
  <c r="G179" i="7"/>
  <c r="D188" i="7"/>
  <c r="C202" i="7"/>
  <c r="H202" i="7"/>
  <c r="E74" i="7"/>
  <c r="E200" i="7"/>
  <c r="E157" i="7"/>
  <c r="E286" i="7" s="1"/>
  <c r="I131" i="7"/>
  <c r="G260" i="7" s="1"/>
  <c r="H188" i="7"/>
  <c r="G195" i="7"/>
  <c r="D200" i="7"/>
  <c r="G202" i="7"/>
  <c r="C260" i="7"/>
  <c r="C245" i="7"/>
  <c r="G274" i="7"/>
  <c r="I274" i="7"/>
  <c r="H288" i="7"/>
  <c r="H287" i="7"/>
  <c r="I287" i="7"/>
  <c r="G288" i="7"/>
  <c r="G272" i="7"/>
  <c r="G244" i="7"/>
  <c r="E245" i="7"/>
  <c r="E260" i="7"/>
  <c r="D287" i="7"/>
  <c r="D288" i="7"/>
  <c r="E287" i="7"/>
  <c r="E288" i="7"/>
  <c r="C258" i="7"/>
  <c r="D258" i="7"/>
  <c r="J24" i="4"/>
  <c r="F45" i="4"/>
  <c r="M254" i="23"/>
  <c r="M227" i="23"/>
  <c r="N227" i="23"/>
  <c r="L227" i="23"/>
  <c r="N219" i="23"/>
  <c r="M219" i="23"/>
  <c r="L219" i="23"/>
  <c r="I110" i="23"/>
  <c r="J134" i="23"/>
  <c r="J127" i="23"/>
  <c r="H110" i="23"/>
  <c r="J110" i="23"/>
  <c r="J211" i="23"/>
  <c r="I211" i="23"/>
  <c r="H211" i="23"/>
  <c r="F212" i="23"/>
  <c r="E212" i="23"/>
  <c r="D212" i="23"/>
  <c r="N210" i="23"/>
  <c r="M210" i="23"/>
  <c r="L210" i="23"/>
  <c r="J262" i="23"/>
  <c r="H262" i="23"/>
  <c r="I262" i="23"/>
  <c r="N248" i="23"/>
  <c r="L248" i="23"/>
  <c r="M248" i="23"/>
  <c r="N234" i="23"/>
  <c r="L234" i="23"/>
  <c r="M234" i="23"/>
  <c r="N252" i="23"/>
  <c r="L252" i="23"/>
  <c r="M252" i="23"/>
  <c r="M225" i="23"/>
  <c r="N225" i="23"/>
  <c r="L225" i="23"/>
  <c r="E227" i="23"/>
  <c r="F227" i="23"/>
  <c r="D227" i="23"/>
  <c r="N253" i="23"/>
  <c r="L253" i="23"/>
  <c r="M253" i="23"/>
  <c r="J212" i="23"/>
  <c r="I212" i="23"/>
  <c r="H212" i="23"/>
  <c r="L240" i="23"/>
  <c r="N240" i="23"/>
  <c r="M240" i="23"/>
  <c r="F204" i="23"/>
  <c r="E204" i="23"/>
  <c r="D204" i="23"/>
  <c r="N275" i="23"/>
  <c r="L275" i="23"/>
  <c r="M275" i="23"/>
  <c r="M109" i="23"/>
  <c r="N133" i="23"/>
  <c r="N126" i="23"/>
  <c r="L109" i="23"/>
  <c r="N109" i="23"/>
  <c r="L226" i="23"/>
  <c r="M226" i="23"/>
  <c r="N232" i="23"/>
  <c r="L232" i="23"/>
  <c r="M232" i="23"/>
  <c r="F203" i="23"/>
  <c r="E203" i="23"/>
  <c r="D203" i="23"/>
  <c r="F269" i="23"/>
  <c r="D269" i="23"/>
  <c r="E269" i="23"/>
  <c r="F234" i="23"/>
  <c r="D234" i="23"/>
  <c r="E234" i="23"/>
  <c r="N260" i="23"/>
  <c r="L260" i="23"/>
  <c r="M260" i="23"/>
  <c r="N183" i="23"/>
  <c r="N176" i="23"/>
  <c r="N96" i="23"/>
  <c r="L96" i="23"/>
  <c r="M96" i="23"/>
  <c r="F262" i="23"/>
  <c r="D262" i="23"/>
  <c r="E262" i="23"/>
  <c r="N266" i="23"/>
  <c r="L266" i="23"/>
  <c r="M266" i="23"/>
  <c r="N218" i="23"/>
  <c r="M218" i="23"/>
  <c r="L218" i="23"/>
  <c r="N274" i="23"/>
  <c r="L274" i="23"/>
  <c r="M274" i="23"/>
  <c r="J276" i="23"/>
  <c r="H276" i="23"/>
  <c r="I276" i="23"/>
  <c r="N52" i="23"/>
  <c r="N273" i="23"/>
  <c r="L273" i="23"/>
  <c r="M273" i="23"/>
  <c r="J205" i="23"/>
  <c r="I205" i="23"/>
  <c r="H205" i="23"/>
  <c r="N268" i="23"/>
  <c r="L268" i="23"/>
  <c r="M268" i="23"/>
  <c r="N259" i="23"/>
  <c r="L259" i="23"/>
  <c r="M259" i="23"/>
  <c r="N220" i="23"/>
  <c r="M220" i="23"/>
  <c r="L220" i="23"/>
  <c r="F255" i="23"/>
  <c r="D255" i="23"/>
  <c r="E255" i="23"/>
  <c r="N247" i="23"/>
  <c r="L247" i="23"/>
  <c r="M247" i="23"/>
  <c r="J204" i="23"/>
  <c r="I204" i="23"/>
  <c r="H204" i="23"/>
  <c r="F205" i="23"/>
  <c r="E205" i="23"/>
  <c r="D205" i="23"/>
  <c r="F211" i="23"/>
  <c r="E211" i="23"/>
  <c r="D211" i="23"/>
  <c r="M233" i="23"/>
  <c r="L233" i="23"/>
  <c r="N267" i="23"/>
  <c r="L267" i="23"/>
  <c r="M267" i="23"/>
  <c r="N132" i="23"/>
  <c r="N125" i="23"/>
  <c r="N108" i="23"/>
  <c r="L108" i="23"/>
  <c r="M108" i="23"/>
  <c r="J269" i="23"/>
  <c r="H269" i="23"/>
  <c r="I269" i="23"/>
  <c r="F210" i="23"/>
  <c r="E210" i="23"/>
  <c r="D210" i="23"/>
  <c r="N217" i="23"/>
  <c r="M217" i="23"/>
  <c r="L217" i="23"/>
  <c r="N197" i="23"/>
  <c r="N190" i="23"/>
  <c r="N103" i="23"/>
  <c r="L103" i="23"/>
  <c r="M103" i="23"/>
  <c r="F276" i="23"/>
  <c r="D276" i="23"/>
  <c r="E276" i="23"/>
  <c r="E110" i="23"/>
  <c r="F134" i="23"/>
  <c r="F127" i="23"/>
  <c r="F110" i="23"/>
  <c r="D110" i="23"/>
  <c r="N203" i="23"/>
  <c r="M203" i="23"/>
  <c r="L203" i="23"/>
  <c r="J255" i="23"/>
  <c r="H255" i="23"/>
  <c r="I255" i="23"/>
  <c r="L241" i="23"/>
  <c r="N241" i="23"/>
  <c r="M241" i="23"/>
  <c r="I80" i="7"/>
  <c r="M57" i="7"/>
  <c r="I67" i="7"/>
  <c r="E80" i="7"/>
  <c r="M73" i="7"/>
  <c r="I60" i="7"/>
  <c r="E79" i="7"/>
  <c r="E60" i="7"/>
  <c r="M66" i="7"/>
  <c r="M71" i="7"/>
  <c r="I79" i="7"/>
  <c r="M72" i="7"/>
  <c r="E78" i="7"/>
  <c r="E67" i="7"/>
  <c r="Y110" i="9"/>
  <c r="I28" i="3"/>
  <c r="I29" i="3"/>
  <c r="I27" i="3"/>
  <c r="E28" i="3"/>
  <c r="E29" i="3"/>
  <c r="E27" i="3"/>
  <c r="N8" i="16"/>
  <c r="N7" i="16"/>
  <c r="N6" i="16"/>
  <c r="N5" i="16"/>
  <c r="N4" i="16"/>
  <c r="X19" i="16"/>
  <c r="I42" i="3"/>
  <c r="I43" i="3"/>
  <c r="I41" i="3"/>
  <c r="E42" i="3"/>
  <c r="E43" i="3"/>
  <c r="E41" i="3"/>
  <c r="I35" i="3"/>
  <c r="I36" i="3"/>
  <c r="I34" i="3"/>
  <c r="E35" i="3"/>
  <c r="E36" i="3"/>
  <c r="E34" i="3"/>
  <c r="I22" i="3"/>
  <c r="I21" i="3"/>
  <c r="I20" i="3"/>
  <c r="E22" i="3"/>
  <c r="E21" i="3"/>
  <c r="E20" i="3"/>
  <c r="AI29" i="3"/>
  <c r="AH30" i="3"/>
  <c r="Z9" i="3"/>
  <c r="Z21" i="3"/>
  <c r="M52" i="7"/>
  <c r="M51" i="7"/>
  <c r="M50" i="7"/>
  <c r="I53" i="7"/>
  <c r="E53" i="7"/>
  <c r="G16" i="15"/>
  <c r="G18" i="15"/>
  <c r="G19" i="15"/>
  <c r="G17" i="15"/>
  <c r="W49" i="13"/>
  <c r="W21" i="13"/>
  <c r="U21" i="13"/>
  <c r="M45" i="7"/>
  <c r="I46" i="7"/>
  <c r="M44" i="7"/>
  <c r="O39" i="7"/>
  <c r="I37" i="7"/>
  <c r="I109" i="7" s="1"/>
  <c r="I38" i="7"/>
  <c r="I152" i="7" s="1"/>
  <c r="I36" i="7"/>
  <c r="I136" i="7" s="1"/>
  <c r="E38" i="7"/>
  <c r="E37" i="7"/>
  <c r="E36" i="7"/>
  <c r="E108" i="7" s="1"/>
  <c r="J210" i="6"/>
  <c r="F210" i="6"/>
  <c r="B210" i="6"/>
  <c r="J209" i="6"/>
  <c r="F209" i="6"/>
  <c r="B209" i="6"/>
  <c r="J208" i="6"/>
  <c r="F208" i="6"/>
  <c r="B208" i="6"/>
  <c r="J207" i="6"/>
  <c r="F207" i="6"/>
  <c r="B207" i="6"/>
  <c r="J203" i="6"/>
  <c r="F203" i="6"/>
  <c r="B203" i="6"/>
  <c r="J202" i="6"/>
  <c r="I202" i="6"/>
  <c r="H202" i="6"/>
  <c r="G202" i="6"/>
  <c r="F202" i="6"/>
  <c r="E202" i="6"/>
  <c r="D202" i="6"/>
  <c r="C202" i="6"/>
  <c r="B202" i="6"/>
  <c r="J201" i="6"/>
  <c r="I201" i="6"/>
  <c r="H201" i="6"/>
  <c r="G201" i="6"/>
  <c r="F201" i="6"/>
  <c r="E201" i="6"/>
  <c r="D201" i="6"/>
  <c r="C201" i="6"/>
  <c r="B201" i="6"/>
  <c r="J200" i="6"/>
  <c r="I200" i="6"/>
  <c r="H200" i="6"/>
  <c r="G200" i="6"/>
  <c r="F200" i="6"/>
  <c r="E200" i="6"/>
  <c r="D200" i="6"/>
  <c r="C200" i="6"/>
  <c r="B200" i="6"/>
  <c r="J196" i="6"/>
  <c r="F196" i="6"/>
  <c r="B196" i="6"/>
  <c r="J195" i="6"/>
  <c r="I195" i="6"/>
  <c r="G195" i="6"/>
  <c r="F195" i="6"/>
  <c r="E195" i="6"/>
  <c r="D195" i="6"/>
  <c r="C195" i="6"/>
  <c r="B195" i="6"/>
  <c r="J194" i="6"/>
  <c r="I194" i="6"/>
  <c r="H194" i="6"/>
  <c r="G194" i="6"/>
  <c r="F194" i="6"/>
  <c r="E194" i="6"/>
  <c r="D194" i="6"/>
  <c r="C194" i="6"/>
  <c r="B194" i="6"/>
  <c r="J193" i="6"/>
  <c r="I193" i="6"/>
  <c r="H193" i="6"/>
  <c r="E193" i="6"/>
  <c r="D193" i="6"/>
  <c r="C193" i="6"/>
  <c r="B193" i="6"/>
  <c r="J189" i="6"/>
  <c r="F189" i="6"/>
  <c r="B189" i="6"/>
  <c r="J188" i="6"/>
  <c r="I188" i="6"/>
  <c r="H188" i="6"/>
  <c r="G188" i="6"/>
  <c r="F188" i="6"/>
  <c r="E188" i="6"/>
  <c r="D188" i="6"/>
  <c r="C188" i="6"/>
  <c r="B188" i="6"/>
  <c r="J187" i="6"/>
  <c r="I187" i="6"/>
  <c r="H187" i="6"/>
  <c r="G187" i="6"/>
  <c r="F187" i="6"/>
  <c r="E187" i="6"/>
  <c r="D187" i="6"/>
  <c r="C187" i="6"/>
  <c r="B187" i="6"/>
  <c r="J186" i="6"/>
  <c r="I186" i="6"/>
  <c r="H186" i="6"/>
  <c r="G186" i="6"/>
  <c r="F186" i="6"/>
  <c r="E186" i="6"/>
  <c r="D186" i="6"/>
  <c r="C186" i="6"/>
  <c r="B186" i="6"/>
  <c r="J182" i="6"/>
  <c r="H182" i="6"/>
  <c r="G182" i="6"/>
  <c r="F182" i="6"/>
  <c r="B182" i="6"/>
  <c r="J181" i="6"/>
  <c r="F181" i="6"/>
  <c r="B181" i="6"/>
  <c r="J180" i="6"/>
  <c r="H180" i="6"/>
  <c r="D180" i="6"/>
  <c r="C180" i="6"/>
  <c r="B180" i="6"/>
  <c r="J179" i="6"/>
  <c r="G179" i="6"/>
  <c r="F179" i="6"/>
  <c r="C179" i="6"/>
  <c r="B179" i="6"/>
  <c r="J175" i="6"/>
  <c r="F175" i="6"/>
  <c r="B175" i="6"/>
  <c r="J174" i="6"/>
  <c r="F174" i="6"/>
  <c r="B174" i="6"/>
  <c r="J173" i="6"/>
  <c r="F173" i="6"/>
  <c r="B173" i="6"/>
  <c r="J172" i="6"/>
  <c r="F172" i="6"/>
  <c r="B172" i="6"/>
  <c r="J168" i="6"/>
  <c r="J167" i="6"/>
  <c r="J166" i="6"/>
  <c r="J165" i="6"/>
  <c r="F168" i="6"/>
  <c r="F167" i="6"/>
  <c r="F166" i="6"/>
  <c r="F165" i="6"/>
  <c r="B166" i="6"/>
  <c r="B167" i="6"/>
  <c r="B168" i="6"/>
  <c r="B165" i="6"/>
  <c r="C157" i="6"/>
  <c r="B286" i="6" s="1"/>
  <c r="D157" i="6"/>
  <c r="F157" i="6"/>
  <c r="G157" i="6"/>
  <c r="H157" i="6"/>
  <c r="J157" i="6"/>
  <c r="K157" i="6"/>
  <c r="J286" i="6" s="1"/>
  <c r="L157" i="6"/>
  <c r="C158" i="6"/>
  <c r="D158" i="6"/>
  <c r="F158" i="6"/>
  <c r="G158" i="6"/>
  <c r="H158" i="6"/>
  <c r="J158" i="6"/>
  <c r="K158" i="6"/>
  <c r="J287" i="6" s="1"/>
  <c r="L158" i="6"/>
  <c r="C159" i="6"/>
  <c r="B288" i="6" s="1"/>
  <c r="D159" i="6"/>
  <c r="F159" i="6"/>
  <c r="G159" i="6"/>
  <c r="F288" i="6" s="1"/>
  <c r="H159" i="6"/>
  <c r="J159" i="6"/>
  <c r="K159" i="6"/>
  <c r="J288" i="6" s="1"/>
  <c r="L159" i="6"/>
  <c r="C160" i="6"/>
  <c r="D160" i="6"/>
  <c r="F160" i="6"/>
  <c r="G160" i="6"/>
  <c r="F289" i="6" s="1"/>
  <c r="H160" i="6"/>
  <c r="J160" i="6"/>
  <c r="K160" i="6"/>
  <c r="J289" i="6" s="1"/>
  <c r="L160" i="6"/>
  <c r="B158" i="6"/>
  <c r="B159" i="6"/>
  <c r="B160" i="6"/>
  <c r="B157" i="6"/>
  <c r="C150" i="6"/>
  <c r="B279" i="6" s="1"/>
  <c r="D150" i="6"/>
  <c r="F150" i="6"/>
  <c r="G150" i="6"/>
  <c r="H150" i="6"/>
  <c r="J150" i="6"/>
  <c r="K150" i="6"/>
  <c r="J279" i="6" s="1"/>
  <c r="L150" i="6"/>
  <c r="C151" i="6"/>
  <c r="D151" i="6"/>
  <c r="F151" i="6"/>
  <c r="G151" i="6"/>
  <c r="H151" i="6"/>
  <c r="J151" i="6"/>
  <c r="K151" i="6"/>
  <c r="J280" i="6" s="1"/>
  <c r="L151" i="6"/>
  <c r="C152" i="6"/>
  <c r="B281" i="6" s="1"/>
  <c r="D152" i="6"/>
  <c r="F152" i="6"/>
  <c r="G152" i="6"/>
  <c r="F281" i="6" s="1"/>
  <c r="H152" i="6"/>
  <c r="J152" i="6"/>
  <c r="K152" i="6"/>
  <c r="J281" i="6" s="1"/>
  <c r="L152" i="6"/>
  <c r="C153" i="6"/>
  <c r="D153" i="6"/>
  <c r="F153" i="6"/>
  <c r="G153" i="6"/>
  <c r="F282" i="6" s="1"/>
  <c r="H153" i="6"/>
  <c r="J153" i="6"/>
  <c r="K153" i="6"/>
  <c r="J282" i="6" s="1"/>
  <c r="L153" i="6"/>
  <c r="B151" i="6"/>
  <c r="B152" i="6"/>
  <c r="B153" i="6"/>
  <c r="B150" i="6"/>
  <c r="B280" i="6" l="1"/>
  <c r="F280" i="6"/>
  <c r="F279" i="6"/>
  <c r="B289" i="6"/>
  <c r="F287" i="6"/>
  <c r="F286" i="6"/>
  <c r="B287" i="6"/>
  <c r="B282" i="6"/>
  <c r="I138" i="7"/>
  <c r="I110" i="7"/>
  <c r="I239" i="7" s="1"/>
  <c r="M37" i="7"/>
  <c r="M151" i="7" s="1"/>
  <c r="E166" i="7"/>
  <c r="E102" i="7"/>
  <c r="D166" i="7"/>
  <c r="C166" i="7"/>
  <c r="E123" i="7"/>
  <c r="I151" i="7"/>
  <c r="I280" i="7" s="1"/>
  <c r="E109" i="7"/>
  <c r="C238" i="7" s="1"/>
  <c r="E167" i="7"/>
  <c r="E124" i="7"/>
  <c r="D167" i="7"/>
  <c r="E103" i="7"/>
  <c r="E138" i="7"/>
  <c r="C167" i="7"/>
  <c r="I246" i="7"/>
  <c r="H246" i="7"/>
  <c r="I245" i="7"/>
  <c r="E151" i="7"/>
  <c r="I165" i="7"/>
  <c r="I101" i="7"/>
  <c r="H165" i="7"/>
  <c r="G165" i="7"/>
  <c r="E246" i="7"/>
  <c r="G245" i="7"/>
  <c r="C246" i="7"/>
  <c r="E152" i="7"/>
  <c r="C281" i="7" s="1"/>
  <c r="E137" i="7"/>
  <c r="I166" i="7"/>
  <c r="I102" i="7"/>
  <c r="I123" i="7"/>
  <c r="H166" i="7"/>
  <c r="G166" i="7"/>
  <c r="I137" i="7"/>
  <c r="M36" i="7"/>
  <c r="E165" i="7"/>
  <c r="D165" i="7"/>
  <c r="E150" i="7"/>
  <c r="E122" i="7"/>
  <c r="C165" i="7"/>
  <c r="E101" i="7"/>
  <c r="I167" i="7"/>
  <c r="I124" i="7"/>
  <c r="H167" i="7"/>
  <c r="I103" i="7"/>
  <c r="G167" i="7"/>
  <c r="E136" i="7"/>
  <c r="I150" i="7"/>
  <c r="I279" i="7" s="1"/>
  <c r="I122" i="7"/>
  <c r="I251" i="7" s="1"/>
  <c r="E110" i="7"/>
  <c r="D239" i="7" s="1"/>
  <c r="I108" i="7"/>
  <c r="G286" i="7"/>
  <c r="I286" i="7"/>
  <c r="C286" i="7"/>
  <c r="D286" i="7"/>
  <c r="I272" i="7"/>
  <c r="I260" i="7"/>
  <c r="E259" i="7"/>
  <c r="I182" i="7"/>
  <c r="G182" i="7"/>
  <c r="H182" i="7"/>
  <c r="M195" i="7"/>
  <c r="K195" i="7"/>
  <c r="M202" i="7"/>
  <c r="L202" i="7"/>
  <c r="K202" i="7"/>
  <c r="I207" i="7"/>
  <c r="I94" i="7"/>
  <c r="I87" i="7"/>
  <c r="H207" i="7"/>
  <c r="G207" i="7"/>
  <c r="E265" i="7"/>
  <c r="M187" i="7"/>
  <c r="K187" i="7"/>
  <c r="L187" i="7"/>
  <c r="M123" i="7"/>
  <c r="I203" i="7"/>
  <c r="G203" i="7"/>
  <c r="H203" i="7"/>
  <c r="M201" i="7"/>
  <c r="L201" i="7"/>
  <c r="K201" i="7"/>
  <c r="E209" i="7"/>
  <c r="C209" i="7"/>
  <c r="D209" i="7"/>
  <c r="C244" i="7"/>
  <c r="I259" i="7"/>
  <c r="I267" i="7"/>
  <c r="E203" i="7"/>
  <c r="D203" i="7"/>
  <c r="C203" i="7"/>
  <c r="E280" i="7"/>
  <c r="D280" i="7"/>
  <c r="C280" i="7"/>
  <c r="G239" i="7"/>
  <c r="D237" i="7"/>
  <c r="C237" i="7"/>
  <c r="G279" i="7"/>
  <c r="I265" i="7"/>
  <c r="G265" i="7"/>
  <c r="G238" i="7"/>
  <c r="I238" i="7"/>
  <c r="M180" i="7"/>
  <c r="K180" i="7"/>
  <c r="E182" i="7"/>
  <c r="C182" i="7"/>
  <c r="D182" i="7"/>
  <c r="M181" i="7"/>
  <c r="K181" i="7"/>
  <c r="L181" i="7"/>
  <c r="E196" i="7"/>
  <c r="D196" i="7"/>
  <c r="C196" i="7"/>
  <c r="M200" i="7"/>
  <c r="K200" i="7"/>
  <c r="L200" i="7"/>
  <c r="M150" i="7"/>
  <c r="I189" i="7"/>
  <c r="G189" i="7"/>
  <c r="H189" i="7"/>
  <c r="M60" i="7"/>
  <c r="M186" i="7"/>
  <c r="K186" i="7"/>
  <c r="L186" i="7"/>
  <c r="D244" i="7"/>
  <c r="H258" i="7"/>
  <c r="H260" i="7"/>
  <c r="G259" i="7"/>
  <c r="E281" i="7"/>
  <c r="D281" i="7"/>
  <c r="M194" i="7"/>
  <c r="L194" i="7"/>
  <c r="M193" i="7"/>
  <c r="K193" i="7"/>
  <c r="C239" i="7"/>
  <c r="E207" i="7"/>
  <c r="D207" i="7"/>
  <c r="C207" i="7"/>
  <c r="E94" i="7"/>
  <c r="E87" i="7"/>
  <c r="I209" i="7"/>
  <c r="G209" i="7"/>
  <c r="H209" i="7"/>
  <c r="I89" i="7"/>
  <c r="I96" i="7"/>
  <c r="K179" i="7"/>
  <c r="L179" i="7"/>
  <c r="M108" i="7"/>
  <c r="E189" i="7"/>
  <c r="C189" i="7"/>
  <c r="D189" i="7"/>
  <c r="I208" i="7"/>
  <c r="H208" i="7"/>
  <c r="I88" i="7"/>
  <c r="I95" i="7"/>
  <c r="G208" i="7"/>
  <c r="E208" i="7"/>
  <c r="C208" i="7"/>
  <c r="E95" i="7"/>
  <c r="D208" i="7"/>
  <c r="E88" i="7"/>
  <c r="I196" i="7"/>
  <c r="G196" i="7"/>
  <c r="D273" i="7"/>
  <c r="I258" i="7"/>
  <c r="C259" i="7"/>
  <c r="M188" i="7"/>
  <c r="L188" i="7"/>
  <c r="K188" i="7"/>
  <c r="I281" i="7"/>
  <c r="H281" i="7"/>
  <c r="G281" i="7"/>
  <c r="H251" i="7"/>
  <c r="I160" i="7"/>
  <c r="G175" i="7"/>
  <c r="I132" i="7"/>
  <c r="I175" i="7"/>
  <c r="H175" i="7"/>
  <c r="I118" i="7"/>
  <c r="I146" i="7"/>
  <c r="K174" i="7"/>
  <c r="M117" i="7"/>
  <c r="M174" i="7"/>
  <c r="L174" i="7"/>
  <c r="M131" i="7"/>
  <c r="M159" i="7"/>
  <c r="K173" i="7"/>
  <c r="M116" i="7"/>
  <c r="M173" i="7"/>
  <c r="L173" i="7"/>
  <c r="M130" i="7"/>
  <c r="M158" i="7"/>
  <c r="M144" i="7"/>
  <c r="F206" i="23"/>
  <c r="E206" i="23"/>
  <c r="D206" i="23"/>
  <c r="N211" i="23"/>
  <c r="M211" i="23"/>
  <c r="L211" i="23"/>
  <c r="N205" i="23"/>
  <c r="M205" i="23"/>
  <c r="L205" i="23"/>
  <c r="F213" i="23"/>
  <c r="E213" i="23"/>
  <c r="D213" i="23"/>
  <c r="N269" i="23"/>
  <c r="L269" i="23"/>
  <c r="M269" i="23"/>
  <c r="N212" i="23"/>
  <c r="M212" i="23"/>
  <c r="L212" i="23"/>
  <c r="N276" i="23"/>
  <c r="L276" i="23"/>
  <c r="M276" i="23"/>
  <c r="M110" i="23"/>
  <c r="N134" i="23"/>
  <c r="N127" i="23"/>
  <c r="N110" i="23"/>
  <c r="L110" i="23"/>
  <c r="P52" i="23"/>
  <c r="N262" i="23"/>
  <c r="L262" i="23"/>
  <c r="M262" i="23"/>
  <c r="J213" i="23"/>
  <c r="I213" i="23"/>
  <c r="H213" i="23"/>
  <c r="N204" i="23"/>
  <c r="M204" i="23"/>
  <c r="L204" i="23"/>
  <c r="N255" i="23"/>
  <c r="L255" i="23"/>
  <c r="M255" i="23"/>
  <c r="J206" i="23"/>
  <c r="I206" i="23"/>
  <c r="H206" i="23"/>
  <c r="E96" i="7"/>
  <c r="E89" i="7"/>
  <c r="M67" i="7"/>
  <c r="M145" i="7"/>
  <c r="I81" i="7"/>
  <c r="M38" i="7"/>
  <c r="M103" i="7" s="1"/>
  <c r="M80" i="7"/>
  <c r="M43" i="7"/>
  <c r="E39" i="7"/>
  <c r="I39" i="7"/>
  <c r="I125" i="7" s="1"/>
  <c r="E46" i="7"/>
  <c r="M78" i="7"/>
  <c r="E81" i="7"/>
  <c r="M79" i="7"/>
  <c r="M95" i="7" s="1"/>
  <c r="M74" i="7"/>
  <c r="M53" i="7"/>
  <c r="C143" i="6"/>
  <c r="B272" i="6" s="1"/>
  <c r="D143" i="6"/>
  <c r="F143" i="6"/>
  <c r="G143" i="6"/>
  <c r="H143" i="6"/>
  <c r="J143" i="6"/>
  <c r="K143" i="6"/>
  <c r="L143" i="6"/>
  <c r="C144" i="6"/>
  <c r="D144" i="6"/>
  <c r="F144" i="6"/>
  <c r="G144" i="6"/>
  <c r="H144" i="6"/>
  <c r="J144" i="6"/>
  <c r="K144" i="6"/>
  <c r="L144" i="6"/>
  <c r="C145" i="6"/>
  <c r="D145" i="6"/>
  <c r="F145" i="6"/>
  <c r="G145" i="6"/>
  <c r="H145" i="6"/>
  <c r="J145" i="6"/>
  <c r="K145" i="6"/>
  <c r="L145" i="6"/>
  <c r="C146" i="6"/>
  <c r="D146" i="6"/>
  <c r="F146" i="6"/>
  <c r="G146" i="6"/>
  <c r="H146" i="6"/>
  <c r="J146" i="6"/>
  <c r="K146" i="6"/>
  <c r="L146" i="6"/>
  <c r="B144" i="6"/>
  <c r="B145" i="6"/>
  <c r="B146" i="6"/>
  <c r="B143" i="6"/>
  <c r="C136" i="6"/>
  <c r="D136" i="6"/>
  <c r="F136" i="6"/>
  <c r="G136" i="6"/>
  <c r="H136" i="6"/>
  <c r="J136" i="6"/>
  <c r="K136" i="6"/>
  <c r="J265" i="6" s="1"/>
  <c r="L136" i="6"/>
  <c r="C137" i="6"/>
  <c r="D137" i="6"/>
  <c r="F137" i="6"/>
  <c r="G137" i="6"/>
  <c r="H137" i="6"/>
  <c r="J137" i="6"/>
  <c r="K137" i="6"/>
  <c r="J266" i="6" s="1"/>
  <c r="L137" i="6"/>
  <c r="C138" i="6"/>
  <c r="D138" i="6"/>
  <c r="F138" i="6"/>
  <c r="G138" i="6"/>
  <c r="H138" i="6"/>
  <c r="J138" i="6"/>
  <c r="K138" i="6"/>
  <c r="J267" i="6" s="1"/>
  <c r="L138" i="6"/>
  <c r="C139" i="6"/>
  <c r="D139" i="6"/>
  <c r="F139" i="6"/>
  <c r="G139" i="6"/>
  <c r="H139" i="6"/>
  <c r="J139" i="6"/>
  <c r="K139" i="6"/>
  <c r="J268" i="6" s="1"/>
  <c r="L139" i="6"/>
  <c r="B137" i="6"/>
  <c r="B138" i="6"/>
  <c r="B139" i="6"/>
  <c r="B136" i="6"/>
  <c r="C129" i="6"/>
  <c r="D129" i="6"/>
  <c r="F129" i="6"/>
  <c r="G129" i="6"/>
  <c r="H129" i="6"/>
  <c r="J129" i="6"/>
  <c r="K129" i="6"/>
  <c r="J258" i="6" s="1"/>
  <c r="L129" i="6"/>
  <c r="C130" i="6"/>
  <c r="D130" i="6"/>
  <c r="F130" i="6"/>
  <c r="G130" i="6"/>
  <c r="H130" i="6"/>
  <c r="J130" i="6"/>
  <c r="K130" i="6"/>
  <c r="J259" i="6" s="1"/>
  <c r="L130" i="6"/>
  <c r="C131" i="6"/>
  <c r="D131" i="6"/>
  <c r="F131" i="6"/>
  <c r="G131" i="6"/>
  <c r="H131" i="6"/>
  <c r="J131" i="6"/>
  <c r="K131" i="6"/>
  <c r="J260" i="6" s="1"/>
  <c r="L131" i="6"/>
  <c r="C132" i="6"/>
  <c r="D132" i="6"/>
  <c r="F132" i="6"/>
  <c r="G132" i="6"/>
  <c r="H132" i="6"/>
  <c r="J132" i="6"/>
  <c r="K132" i="6"/>
  <c r="J261" i="6" s="1"/>
  <c r="L132" i="6"/>
  <c r="B130" i="6"/>
  <c r="B131" i="6"/>
  <c r="B132" i="6"/>
  <c r="B129" i="6"/>
  <c r="C122" i="6"/>
  <c r="D122" i="6"/>
  <c r="F122" i="6"/>
  <c r="G122" i="6"/>
  <c r="H122" i="6"/>
  <c r="J122" i="6"/>
  <c r="K122" i="6"/>
  <c r="L122" i="6"/>
  <c r="C123" i="6"/>
  <c r="D123" i="6"/>
  <c r="F123" i="6"/>
  <c r="G123" i="6"/>
  <c r="H123" i="6"/>
  <c r="J123" i="6"/>
  <c r="K123" i="6"/>
  <c r="L123" i="6"/>
  <c r="C124" i="6"/>
  <c r="D124" i="6"/>
  <c r="F124" i="6"/>
  <c r="G124" i="6"/>
  <c r="H124" i="6"/>
  <c r="J124" i="6"/>
  <c r="K124" i="6"/>
  <c r="L124" i="6"/>
  <c r="C125" i="6"/>
  <c r="D125" i="6"/>
  <c r="F125" i="6"/>
  <c r="G125" i="6"/>
  <c r="H125" i="6"/>
  <c r="J125" i="6"/>
  <c r="K125" i="6"/>
  <c r="L125" i="6"/>
  <c r="B123" i="6"/>
  <c r="B124" i="6"/>
  <c r="B125" i="6"/>
  <c r="B122" i="6"/>
  <c r="C115" i="6"/>
  <c r="B244" i="6" s="1"/>
  <c r="D115" i="6"/>
  <c r="F115" i="6"/>
  <c r="G115" i="6"/>
  <c r="H115" i="6"/>
  <c r="J115" i="6"/>
  <c r="K115" i="6"/>
  <c r="L115" i="6"/>
  <c r="C116" i="6"/>
  <c r="D116" i="6"/>
  <c r="F116" i="6"/>
  <c r="G116" i="6"/>
  <c r="H116" i="6"/>
  <c r="J116" i="6"/>
  <c r="K116" i="6"/>
  <c r="L116" i="6"/>
  <c r="C117" i="6"/>
  <c r="D117" i="6"/>
  <c r="F117" i="6"/>
  <c r="G117" i="6"/>
  <c r="H117" i="6"/>
  <c r="J117" i="6"/>
  <c r="K117" i="6"/>
  <c r="L117" i="6"/>
  <c r="C118" i="6"/>
  <c r="D118" i="6"/>
  <c r="F118" i="6"/>
  <c r="G118" i="6"/>
  <c r="H118" i="6"/>
  <c r="J118" i="6"/>
  <c r="K118" i="6"/>
  <c r="L118" i="6"/>
  <c r="B116" i="6"/>
  <c r="B117" i="6"/>
  <c r="B118" i="6"/>
  <c r="B115" i="6"/>
  <c r="C108" i="6"/>
  <c r="D108" i="6"/>
  <c r="F108" i="6"/>
  <c r="G108" i="6"/>
  <c r="H108" i="6"/>
  <c r="J108" i="6"/>
  <c r="K108" i="6"/>
  <c r="J237" i="6" s="1"/>
  <c r="L108" i="6"/>
  <c r="C109" i="6"/>
  <c r="D109" i="6"/>
  <c r="F109" i="6"/>
  <c r="G109" i="6"/>
  <c r="H109" i="6"/>
  <c r="J109" i="6"/>
  <c r="K109" i="6"/>
  <c r="J238" i="6" s="1"/>
  <c r="L109" i="6"/>
  <c r="C110" i="6"/>
  <c r="D110" i="6"/>
  <c r="F110" i="6"/>
  <c r="G110" i="6"/>
  <c r="H110" i="6"/>
  <c r="J110" i="6"/>
  <c r="K110" i="6"/>
  <c r="J239" i="6" s="1"/>
  <c r="L110" i="6"/>
  <c r="C111" i="6"/>
  <c r="D111" i="6"/>
  <c r="F111" i="6"/>
  <c r="G111" i="6"/>
  <c r="H111" i="6"/>
  <c r="J111" i="6"/>
  <c r="K111" i="6"/>
  <c r="J240" i="6" s="1"/>
  <c r="L111" i="6"/>
  <c r="B109" i="6"/>
  <c r="B110" i="6"/>
  <c r="B111" i="6"/>
  <c r="B108" i="6"/>
  <c r="C101" i="6"/>
  <c r="D101" i="6"/>
  <c r="F101" i="6"/>
  <c r="G101" i="6"/>
  <c r="H101" i="6"/>
  <c r="J101" i="6"/>
  <c r="K101" i="6"/>
  <c r="J230" i="6" s="1"/>
  <c r="L101" i="6"/>
  <c r="C102" i="6"/>
  <c r="D102" i="6"/>
  <c r="F102" i="6"/>
  <c r="G102" i="6"/>
  <c r="H102" i="6"/>
  <c r="J102" i="6"/>
  <c r="K102" i="6"/>
  <c r="J231" i="6" s="1"/>
  <c r="L102" i="6"/>
  <c r="C103" i="6"/>
  <c r="D103" i="6"/>
  <c r="F103" i="6"/>
  <c r="G103" i="6"/>
  <c r="H103" i="6"/>
  <c r="J103" i="6"/>
  <c r="K103" i="6"/>
  <c r="J232" i="6" s="1"/>
  <c r="L103" i="6"/>
  <c r="C104" i="6"/>
  <c r="D104" i="6"/>
  <c r="F104" i="6"/>
  <c r="G104" i="6"/>
  <c r="H104" i="6"/>
  <c r="J104" i="6"/>
  <c r="K104" i="6"/>
  <c r="J233" i="6" s="1"/>
  <c r="L104" i="6"/>
  <c r="B102" i="6"/>
  <c r="B103" i="6"/>
  <c r="B104" i="6"/>
  <c r="B101" i="6"/>
  <c r="C94" i="6"/>
  <c r="D94" i="6"/>
  <c r="F94" i="6"/>
  <c r="G94" i="6"/>
  <c r="H94" i="6"/>
  <c r="J94" i="6"/>
  <c r="K94" i="6"/>
  <c r="J223" i="6" s="1"/>
  <c r="L94" i="6"/>
  <c r="C95" i="6"/>
  <c r="D95" i="6"/>
  <c r="F95" i="6"/>
  <c r="G95" i="6"/>
  <c r="H95" i="6"/>
  <c r="J95" i="6"/>
  <c r="K95" i="6"/>
  <c r="J224" i="6" s="1"/>
  <c r="L95" i="6"/>
  <c r="C96" i="6"/>
  <c r="D96" i="6"/>
  <c r="F96" i="6"/>
  <c r="G96" i="6"/>
  <c r="H96" i="6"/>
  <c r="J96" i="6"/>
  <c r="K96" i="6"/>
  <c r="J225" i="6" s="1"/>
  <c r="L96" i="6"/>
  <c r="C97" i="6"/>
  <c r="D97" i="6"/>
  <c r="F97" i="6"/>
  <c r="G97" i="6"/>
  <c r="H97" i="6"/>
  <c r="J97" i="6"/>
  <c r="K97" i="6"/>
  <c r="J226" i="6" s="1"/>
  <c r="L97" i="6"/>
  <c r="B95" i="6"/>
  <c r="B96" i="6"/>
  <c r="B97" i="6"/>
  <c r="B94" i="6"/>
  <c r="C87" i="6"/>
  <c r="D87" i="6"/>
  <c r="F87" i="6"/>
  <c r="G87" i="6"/>
  <c r="H87" i="6"/>
  <c r="J87" i="6"/>
  <c r="K87" i="6"/>
  <c r="J216" i="6" s="1"/>
  <c r="L87" i="6"/>
  <c r="C88" i="6"/>
  <c r="D88" i="6"/>
  <c r="F88" i="6"/>
  <c r="G88" i="6"/>
  <c r="H88" i="6"/>
  <c r="J88" i="6"/>
  <c r="K88" i="6"/>
  <c r="J217" i="6" s="1"/>
  <c r="L88" i="6"/>
  <c r="C89" i="6"/>
  <c r="D89" i="6"/>
  <c r="F89" i="6"/>
  <c r="G89" i="6"/>
  <c r="H89" i="6"/>
  <c r="J89" i="6"/>
  <c r="K89" i="6"/>
  <c r="J218" i="6" s="1"/>
  <c r="L89" i="6"/>
  <c r="C90" i="6"/>
  <c r="D90" i="6"/>
  <c r="F90" i="6"/>
  <c r="G90" i="6"/>
  <c r="H90" i="6"/>
  <c r="J90" i="6"/>
  <c r="K90" i="6"/>
  <c r="J219" i="6" s="1"/>
  <c r="L90" i="6"/>
  <c r="B90" i="6"/>
  <c r="B88" i="6"/>
  <c r="B89" i="6"/>
  <c r="B87" i="6"/>
  <c r="O74" i="6"/>
  <c r="S47" i="13"/>
  <c r="T47" i="13"/>
  <c r="U47" i="13"/>
  <c r="AB46" i="13"/>
  <c r="U46" i="13"/>
  <c r="M71" i="6"/>
  <c r="AH44" i="13"/>
  <c r="AI44" i="13"/>
  <c r="AG44" i="13"/>
  <c r="AG41" i="13"/>
  <c r="AH41" i="13"/>
  <c r="AI41" i="13"/>
  <c r="Z46" i="13"/>
  <c r="AA46" i="13"/>
  <c r="S46" i="13"/>
  <c r="T46" i="13"/>
  <c r="O67" i="6"/>
  <c r="I145" i="6"/>
  <c r="M65" i="6"/>
  <c r="M64" i="6"/>
  <c r="E145" i="6"/>
  <c r="E144" i="6"/>
  <c r="O60" i="6"/>
  <c r="I131" i="6"/>
  <c r="I79" i="6"/>
  <c r="M57" i="6"/>
  <c r="E131" i="6"/>
  <c r="E79" i="6"/>
  <c r="E60" i="6"/>
  <c r="M51" i="6"/>
  <c r="M50" i="6"/>
  <c r="M45" i="6"/>
  <c r="I46" i="6"/>
  <c r="I116" i="6"/>
  <c r="E46" i="6"/>
  <c r="E116" i="6"/>
  <c r="E143" i="6"/>
  <c r="I37" i="6"/>
  <c r="I39" i="2" s="1"/>
  <c r="I55" i="2" s="1"/>
  <c r="I38" i="6"/>
  <c r="I40" i="2" s="1"/>
  <c r="I56" i="2" s="1"/>
  <c r="I36" i="6"/>
  <c r="I122" i="6" s="1"/>
  <c r="E37" i="6"/>
  <c r="E38" i="6"/>
  <c r="E40" i="2" s="1"/>
  <c r="E56" i="2" s="1"/>
  <c r="E36" i="6"/>
  <c r="E122" i="6" s="1"/>
  <c r="F219" i="6" l="1"/>
  <c r="F218" i="6"/>
  <c r="F217" i="6"/>
  <c r="F216" i="6"/>
  <c r="F226" i="6"/>
  <c r="F225" i="6"/>
  <c r="F224" i="6"/>
  <c r="F223" i="6"/>
  <c r="F233" i="6"/>
  <c r="F232" i="6"/>
  <c r="F231" i="6"/>
  <c r="F230" i="6"/>
  <c r="F240" i="6"/>
  <c r="F239" i="6"/>
  <c r="F237" i="6"/>
  <c r="F261" i="6"/>
  <c r="F260" i="6"/>
  <c r="F259" i="6"/>
  <c r="F258" i="6"/>
  <c r="F268" i="6"/>
  <c r="F267" i="6"/>
  <c r="F266" i="6"/>
  <c r="F265" i="6"/>
  <c r="F275" i="6"/>
  <c r="F274" i="6"/>
  <c r="F273" i="6"/>
  <c r="B217" i="6"/>
  <c r="B225" i="6"/>
  <c r="B232" i="6"/>
  <c r="B247" i="6"/>
  <c r="B254" i="6"/>
  <c r="B260" i="6"/>
  <c r="B275" i="6"/>
  <c r="M102" i="7"/>
  <c r="E239" i="7"/>
  <c r="M109" i="7"/>
  <c r="K238" i="7" s="1"/>
  <c r="H239" i="7"/>
  <c r="M137" i="7"/>
  <c r="E238" i="7"/>
  <c r="M138" i="7"/>
  <c r="K267" i="7" s="1"/>
  <c r="M110" i="7"/>
  <c r="L239" i="7" s="1"/>
  <c r="G280" i="7"/>
  <c r="G267" i="7"/>
  <c r="D266" i="7"/>
  <c r="H279" i="7"/>
  <c r="M152" i="7"/>
  <c r="E168" i="7"/>
  <c r="D168" i="7"/>
  <c r="C168" i="7"/>
  <c r="E139" i="7"/>
  <c r="C268" i="7" s="1"/>
  <c r="E125" i="7"/>
  <c r="E111" i="7"/>
  <c r="E240" i="7" s="1"/>
  <c r="I232" i="7"/>
  <c r="G232" i="7"/>
  <c r="H232" i="7"/>
  <c r="D230" i="7"/>
  <c r="C230" i="7"/>
  <c r="E230" i="7"/>
  <c r="H230" i="7"/>
  <c r="I230" i="7"/>
  <c r="G230" i="7"/>
  <c r="C232" i="7"/>
  <c r="D232" i="7"/>
  <c r="E232" i="7"/>
  <c r="G251" i="7"/>
  <c r="C231" i="7"/>
  <c r="D231" i="7"/>
  <c r="E231" i="7"/>
  <c r="I168" i="7"/>
  <c r="H168" i="7"/>
  <c r="G168" i="7"/>
  <c r="I139" i="7"/>
  <c r="I268" i="7" s="1"/>
  <c r="H280" i="7"/>
  <c r="E153" i="7"/>
  <c r="I153" i="7"/>
  <c r="I282" i="7" s="1"/>
  <c r="G237" i="7"/>
  <c r="H253" i="7"/>
  <c r="G253" i="7"/>
  <c r="I253" i="7"/>
  <c r="C251" i="7"/>
  <c r="D251" i="7"/>
  <c r="E251" i="7"/>
  <c r="M165" i="7"/>
  <c r="L165" i="7"/>
  <c r="K165" i="7"/>
  <c r="I252" i="7"/>
  <c r="H252" i="7"/>
  <c r="G252" i="7"/>
  <c r="D253" i="7"/>
  <c r="C253" i="7"/>
  <c r="E253" i="7"/>
  <c r="E252" i="7"/>
  <c r="D252" i="7"/>
  <c r="C252" i="7"/>
  <c r="M39" i="7"/>
  <c r="M139" i="7" s="1"/>
  <c r="M167" i="7"/>
  <c r="L167" i="7"/>
  <c r="K167" i="7"/>
  <c r="I104" i="7"/>
  <c r="H233" i="7" s="1"/>
  <c r="M124" i="7"/>
  <c r="M136" i="7"/>
  <c r="M265" i="7" s="1"/>
  <c r="M122" i="7"/>
  <c r="K251" i="7" s="1"/>
  <c r="I111" i="7"/>
  <c r="I240" i="7" s="1"/>
  <c r="C279" i="7"/>
  <c r="E279" i="7"/>
  <c r="D279" i="7"/>
  <c r="I266" i="7"/>
  <c r="H231" i="7"/>
  <c r="G231" i="7"/>
  <c r="I231" i="7"/>
  <c r="C267" i="7"/>
  <c r="M166" i="7"/>
  <c r="L166" i="7"/>
  <c r="K166" i="7"/>
  <c r="E109" i="6"/>
  <c r="C238" i="6" s="1"/>
  <c r="E39" i="2"/>
  <c r="E55" i="2" s="1"/>
  <c r="B252" i="6"/>
  <c r="B274" i="6"/>
  <c r="B273" i="6"/>
  <c r="M36" i="6"/>
  <c r="L165" i="6" s="1"/>
  <c r="I38" i="2"/>
  <c r="I54" i="2" s="1"/>
  <c r="F247" i="6"/>
  <c r="F246" i="6"/>
  <c r="F244" i="6"/>
  <c r="F254" i="6"/>
  <c r="F253" i="6"/>
  <c r="F252" i="6"/>
  <c r="M37" i="6"/>
  <c r="M137" i="6" s="1"/>
  <c r="B237" i="6"/>
  <c r="B246" i="6"/>
  <c r="B245" i="6"/>
  <c r="B253" i="6"/>
  <c r="B265" i="6"/>
  <c r="E39" i="6"/>
  <c r="C168" i="6" s="1"/>
  <c r="E38" i="2"/>
  <c r="E54" i="2" s="1"/>
  <c r="B219" i="6"/>
  <c r="B218" i="6"/>
  <c r="B216" i="6"/>
  <c r="B226" i="6"/>
  <c r="B224" i="6"/>
  <c r="B223" i="6"/>
  <c r="B233" i="6"/>
  <c r="B231" i="6"/>
  <c r="B230" i="6"/>
  <c r="B240" i="6"/>
  <c r="B239" i="6"/>
  <c r="B238" i="6"/>
  <c r="I108" i="6"/>
  <c r="E108" i="6"/>
  <c r="J247" i="6"/>
  <c r="J246" i="6"/>
  <c r="J245" i="6"/>
  <c r="J244" i="6"/>
  <c r="J254" i="6"/>
  <c r="J253" i="6"/>
  <c r="J252" i="6"/>
  <c r="J251" i="6"/>
  <c r="F251" i="6"/>
  <c r="B251" i="6"/>
  <c r="B261" i="6"/>
  <c r="B259" i="6"/>
  <c r="B258" i="6"/>
  <c r="B268" i="6"/>
  <c r="B267" i="6"/>
  <c r="B266" i="6"/>
  <c r="I136" i="6"/>
  <c r="G265" i="6" s="1"/>
  <c r="E136" i="6"/>
  <c r="C265" i="6" s="1"/>
  <c r="J275" i="6"/>
  <c r="J274" i="6"/>
  <c r="J273" i="6"/>
  <c r="J272" i="6"/>
  <c r="E218" i="7"/>
  <c r="C218" i="7"/>
  <c r="D218" i="7"/>
  <c r="M253" i="7"/>
  <c r="K253" i="7"/>
  <c r="L253" i="7"/>
  <c r="M251" i="7"/>
  <c r="M209" i="7"/>
  <c r="L209" i="7"/>
  <c r="K209" i="7"/>
  <c r="C224" i="7"/>
  <c r="E224" i="7"/>
  <c r="D224" i="7"/>
  <c r="G224" i="7"/>
  <c r="H224" i="7"/>
  <c r="I224" i="7"/>
  <c r="E254" i="7"/>
  <c r="C254" i="7"/>
  <c r="D254" i="7"/>
  <c r="K237" i="7"/>
  <c r="L237" i="7"/>
  <c r="I225" i="7"/>
  <c r="G225" i="7"/>
  <c r="H225" i="7"/>
  <c r="I254" i="7"/>
  <c r="H254" i="7"/>
  <c r="G254" i="7"/>
  <c r="M279" i="7"/>
  <c r="K279" i="7"/>
  <c r="L279" i="7"/>
  <c r="D240" i="7"/>
  <c r="M238" i="7"/>
  <c r="M252" i="7"/>
  <c r="K252" i="7"/>
  <c r="L252" i="7"/>
  <c r="E210" i="7"/>
  <c r="D210" i="7"/>
  <c r="C210" i="7"/>
  <c r="M196" i="7"/>
  <c r="K196" i="7"/>
  <c r="L196" i="7"/>
  <c r="I217" i="7"/>
  <c r="H217" i="7"/>
  <c r="G217" i="7"/>
  <c r="I218" i="7"/>
  <c r="G218" i="7"/>
  <c r="H218" i="7"/>
  <c r="E216" i="7"/>
  <c r="D216" i="7"/>
  <c r="C216" i="7"/>
  <c r="M266" i="7"/>
  <c r="L266" i="7"/>
  <c r="I216" i="7"/>
  <c r="H216" i="7"/>
  <c r="G216" i="7"/>
  <c r="M203" i="7"/>
  <c r="M153" i="7"/>
  <c r="K203" i="7"/>
  <c r="L203" i="7"/>
  <c r="M267" i="7"/>
  <c r="K265" i="7"/>
  <c r="M189" i="7"/>
  <c r="L189" i="7"/>
  <c r="K189" i="7"/>
  <c r="M125" i="7"/>
  <c r="M208" i="7"/>
  <c r="L208" i="7"/>
  <c r="M88" i="7"/>
  <c r="K208" i="7"/>
  <c r="M182" i="7"/>
  <c r="L182" i="7"/>
  <c r="K182" i="7"/>
  <c r="M207" i="7"/>
  <c r="K207" i="7"/>
  <c r="M87" i="7"/>
  <c r="L207" i="7"/>
  <c r="I210" i="7"/>
  <c r="G210" i="7"/>
  <c r="H210" i="7"/>
  <c r="I90" i="7"/>
  <c r="E268" i="7"/>
  <c r="I97" i="7"/>
  <c r="G226" i="7" s="1"/>
  <c r="G268" i="7"/>
  <c r="E217" i="7"/>
  <c r="C217" i="7"/>
  <c r="D217" i="7"/>
  <c r="D223" i="7"/>
  <c r="C223" i="7"/>
  <c r="E223" i="7"/>
  <c r="E282" i="7"/>
  <c r="C282" i="7"/>
  <c r="D282" i="7"/>
  <c r="M280" i="7"/>
  <c r="K280" i="7"/>
  <c r="L280" i="7"/>
  <c r="H282" i="7"/>
  <c r="H223" i="7"/>
  <c r="I223" i="7"/>
  <c r="G223" i="7"/>
  <c r="M281" i="7"/>
  <c r="L281" i="7"/>
  <c r="K281" i="7"/>
  <c r="I247" i="7"/>
  <c r="H247" i="7"/>
  <c r="G247" i="7"/>
  <c r="G261" i="7"/>
  <c r="H261" i="7"/>
  <c r="I261" i="7"/>
  <c r="I233" i="7"/>
  <c r="I275" i="7"/>
  <c r="G275" i="7"/>
  <c r="I289" i="7"/>
  <c r="H289" i="7"/>
  <c r="G289" i="7"/>
  <c r="M273" i="7"/>
  <c r="L273" i="7"/>
  <c r="K274" i="7"/>
  <c r="M274" i="7"/>
  <c r="C225" i="7"/>
  <c r="E225" i="7"/>
  <c r="D225" i="7"/>
  <c r="K287" i="7"/>
  <c r="M287" i="7"/>
  <c r="L287" i="7"/>
  <c r="K288" i="7"/>
  <c r="M288" i="7"/>
  <c r="L288" i="7"/>
  <c r="K232" i="7"/>
  <c r="M232" i="7"/>
  <c r="L232" i="7"/>
  <c r="K224" i="7"/>
  <c r="M224" i="7"/>
  <c r="L224" i="7"/>
  <c r="K231" i="7"/>
  <c r="M231" i="7"/>
  <c r="L231" i="7"/>
  <c r="L260" i="7"/>
  <c r="M260" i="7"/>
  <c r="K260" i="7"/>
  <c r="L246" i="7"/>
  <c r="M246" i="7"/>
  <c r="K246" i="7"/>
  <c r="L259" i="7"/>
  <c r="M259" i="7"/>
  <c r="K259" i="7"/>
  <c r="K245" i="7"/>
  <c r="M245" i="7"/>
  <c r="D175" i="7"/>
  <c r="C175" i="7"/>
  <c r="E132" i="7"/>
  <c r="E118" i="7"/>
  <c r="E104" i="7"/>
  <c r="E175" i="7"/>
  <c r="E160" i="7"/>
  <c r="M46" i="7"/>
  <c r="L172" i="7"/>
  <c r="M143" i="7"/>
  <c r="K172" i="7"/>
  <c r="M129" i="7"/>
  <c r="M115" i="7"/>
  <c r="M101" i="7"/>
  <c r="M94" i="7"/>
  <c r="M172" i="7"/>
  <c r="M157" i="7"/>
  <c r="E146" i="7"/>
  <c r="N213" i="23"/>
  <c r="M213" i="23"/>
  <c r="L213" i="23"/>
  <c r="N206" i="23"/>
  <c r="M206" i="23"/>
  <c r="L206" i="23"/>
  <c r="M96" i="7"/>
  <c r="M89" i="7"/>
  <c r="E97" i="7"/>
  <c r="E90" i="7"/>
  <c r="M81" i="7"/>
  <c r="L200" i="6"/>
  <c r="M200" i="6"/>
  <c r="K200" i="6"/>
  <c r="I274" i="6"/>
  <c r="G274" i="6"/>
  <c r="I265" i="6"/>
  <c r="H265" i="6"/>
  <c r="C274" i="6"/>
  <c r="E274" i="6"/>
  <c r="D274" i="6"/>
  <c r="L194" i="6"/>
  <c r="K194" i="6"/>
  <c r="M194" i="6"/>
  <c r="C273" i="6"/>
  <c r="E273" i="6"/>
  <c r="D273" i="6"/>
  <c r="D272" i="6"/>
  <c r="E272" i="6"/>
  <c r="C272" i="6"/>
  <c r="L193" i="6"/>
  <c r="K193" i="6"/>
  <c r="M193" i="6"/>
  <c r="D265" i="6"/>
  <c r="H260" i="6"/>
  <c r="G260" i="6"/>
  <c r="I260" i="6"/>
  <c r="G251" i="6"/>
  <c r="H251" i="6"/>
  <c r="I251" i="6"/>
  <c r="C260" i="6"/>
  <c r="E260" i="6"/>
  <c r="D260" i="6"/>
  <c r="D189" i="6"/>
  <c r="C189" i="6"/>
  <c r="E189" i="6"/>
  <c r="D251" i="6"/>
  <c r="C251" i="6"/>
  <c r="E251" i="6"/>
  <c r="L186" i="6"/>
  <c r="K186" i="6"/>
  <c r="M186" i="6"/>
  <c r="H245" i="6"/>
  <c r="H208" i="6"/>
  <c r="G208" i="6"/>
  <c r="I208" i="6"/>
  <c r="C245" i="6"/>
  <c r="D245" i="6"/>
  <c r="C208" i="6"/>
  <c r="E208" i="6"/>
  <c r="D208" i="6"/>
  <c r="D238" i="6"/>
  <c r="C237" i="6"/>
  <c r="E95" i="6"/>
  <c r="E88" i="6"/>
  <c r="M136" i="6"/>
  <c r="K165" i="6"/>
  <c r="M108" i="6"/>
  <c r="M150" i="6"/>
  <c r="D168" i="6"/>
  <c r="E132" i="6"/>
  <c r="I95" i="6"/>
  <c r="I88" i="6"/>
  <c r="M166" i="6"/>
  <c r="E175" i="6"/>
  <c r="C175" i="6"/>
  <c r="D175" i="6"/>
  <c r="E181" i="6"/>
  <c r="D181" i="6"/>
  <c r="C181" i="6"/>
  <c r="M58" i="6"/>
  <c r="M66" i="6"/>
  <c r="I78" i="6"/>
  <c r="H166" i="6"/>
  <c r="I166" i="6"/>
  <c r="G166" i="6"/>
  <c r="I172" i="6"/>
  <c r="G172" i="6"/>
  <c r="H172" i="6"/>
  <c r="M43" i="6"/>
  <c r="M52" i="6"/>
  <c r="M53" i="6" s="1"/>
  <c r="I67" i="6"/>
  <c r="E157" i="6"/>
  <c r="E150" i="6"/>
  <c r="E78" i="6"/>
  <c r="I101" i="6"/>
  <c r="E115" i="6"/>
  <c r="E129" i="6"/>
  <c r="D174" i="6"/>
  <c r="E174" i="6"/>
  <c r="C174" i="6"/>
  <c r="I174" i="6"/>
  <c r="G174" i="6"/>
  <c r="H174" i="6"/>
  <c r="M44" i="6"/>
  <c r="G181" i="6"/>
  <c r="I60" i="6"/>
  <c r="E158" i="6"/>
  <c r="E151" i="6"/>
  <c r="I159" i="6"/>
  <c r="I152" i="6"/>
  <c r="E80" i="6"/>
  <c r="I80" i="6"/>
  <c r="I102" i="6"/>
  <c r="E102" i="6"/>
  <c r="I109" i="6"/>
  <c r="I123" i="6"/>
  <c r="E123" i="6"/>
  <c r="I130" i="6"/>
  <c r="E130" i="6"/>
  <c r="I137" i="6"/>
  <c r="E137" i="6"/>
  <c r="I144" i="6"/>
  <c r="E167" i="6"/>
  <c r="C167" i="6"/>
  <c r="D167" i="6"/>
  <c r="H167" i="6"/>
  <c r="I167" i="6"/>
  <c r="G167" i="6"/>
  <c r="I175" i="6"/>
  <c r="H175" i="6"/>
  <c r="G175" i="6"/>
  <c r="L180" i="6"/>
  <c r="K180" i="6"/>
  <c r="I157" i="6"/>
  <c r="I150" i="6"/>
  <c r="I118" i="6"/>
  <c r="E166" i="6"/>
  <c r="D166" i="6"/>
  <c r="C166" i="6"/>
  <c r="D172" i="6"/>
  <c r="E172" i="6"/>
  <c r="C172" i="6"/>
  <c r="E53" i="6"/>
  <c r="M59" i="6"/>
  <c r="I158" i="6"/>
  <c r="I151" i="6"/>
  <c r="E101" i="6"/>
  <c r="I115" i="6"/>
  <c r="I129" i="6"/>
  <c r="I143" i="6"/>
  <c r="E165" i="6"/>
  <c r="D165" i="6"/>
  <c r="C165" i="6"/>
  <c r="I39" i="6"/>
  <c r="I104" i="6" s="1"/>
  <c r="I165" i="6"/>
  <c r="H165" i="6"/>
  <c r="G165" i="6"/>
  <c r="M38" i="6"/>
  <c r="E173" i="6"/>
  <c r="C173" i="6"/>
  <c r="D173" i="6"/>
  <c r="I173" i="6"/>
  <c r="H173" i="6"/>
  <c r="G173" i="6"/>
  <c r="M174" i="6"/>
  <c r="L174" i="6"/>
  <c r="K174" i="6"/>
  <c r="K179" i="6"/>
  <c r="E159" i="6"/>
  <c r="E152" i="6"/>
  <c r="E74" i="6"/>
  <c r="M103" i="6"/>
  <c r="I103" i="6"/>
  <c r="E103" i="6"/>
  <c r="I110" i="6"/>
  <c r="E110" i="6"/>
  <c r="I117" i="6"/>
  <c r="E117" i="6"/>
  <c r="I124" i="6"/>
  <c r="E124" i="6"/>
  <c r="I138" i="6"/>
  <c r="E138" i="6"/>
  <c r="M78" i="6"/>
  <c r="M73" i="6"/>
  <c r="I74" i="6"/>
  <c r="M72" i="6"/>
  <c r="E67" i="6"/>
  <c r="B280" i="5"/>
  <c r="J233" i="5"/>
  <c r="C215" i="5"/>
  <c r="D215" i="5"/>
  <c r="E215" i="5"/>
  <c r="C294" i="5" s="1"/>
  <c r="F215" i="5"/>
  <c r="G215" i="5"/>
  <c r="H215" i="5"/>
  <c r="I215" i="5"/>
  <c r="I294" i="5" s="1"/>
  <c r="J215" i="5"/>
  <c r="J294" i="5" s="1"/>
  <c r="K215" i="5"/>
  <c r="L215" i="5"/>
  <c r="C216" i="5"/>
  <c r="D216" i="5"/>
  <c r="E216" i="5"/>
  <c r="F216" i="5"/>
  <c r="G216" i="5"/>
  <c r="F295" i="5" s="1"/>
  <c r="H216" i="5"/>
  <c r="I216" i="5"/>
  <c r="J216" i="5"/>
  <c r="K216" i="5"/>
  <c r="J295" i="5" s="1"/>
  <c r="L216" i="5"/>
  <c r="C217" i="5"/>
  <c r="D217" i="5"/>
  <c r="E217" i="5"/>
  <c r="D296" i="5" s="1"/>
  <c r="F217" i="5"/>
  <c r="F296" i="5" s="1"/>
  <c r="G217" i="5"/>
  <c r="H217" i="5"/>
  <c r="I217" i="5"/>
  <c r="J217" i="5"/>
  <c r="K217" i="5"/>
  <c r="L217" i="5"/>
  <c r="C218" i="5"/>
  <c r="B297" i="5" s="1"/>
  <c r="D218" i="5"/>
  <c r="F218" i="5"/>
  <c r="G218" i="5"/>
  <c r="F297" i="5" s="1"/>
  <c r="H218" i="5"/>
  <c r="J218" i="5"/>
  <c r="J297" i="5" s="1"/>
  <c r="K218" i="5"/>
  <c r="L218" i="5"/>
  <c r="B216" i="5"/>
  <c r="B217" i="5"/>
  <c r="B296" i="5" s="1"/>
  <c r="B218" i="5"/>
  <c r="B215" i="5"/>
  <c r="C208" i="5"/>
  <c r="D208" i="5"/>
  <c r="E208" i="5"/>
  <c r="F208" i="5"/>
  <c r="G208" i="5"/>
  <c r="F287" i="5" s="1"/>
  <c r="H208" i="5"/>
  <c r="I208" i="5"/>
  <c r="J208" i="5"/>
  <c r="K208" i="5"/>
  <c r="J287" i="5" s="1"/>
  <c r="L208" i="5"/>
  <c r="C209" i="5"/>
  <c r="D209" i="5"/>
  <c r="E209" i="5"/>
  <c r="F209" i="5"/>
  <c r="G209" i="5"/>
  <c r="H209" i="5"/>
  <c r="I209" i="5"/>
  <c r="I288" i="5" s="1"/>
  <c r="J209" i="5"/>
  <c r="K209" i="5"/>
  <c r="L209" i="5"/>
  <c r="C210" i="5"/>
  <c r="B289" i="5" s="1"/>
  <c r="D210" i="5"/>
  <c r="E210" i="5"/>
  <c r="F210" i="5"/>
  <c r="G210" i="5"/>
  <c r="F289" i="5" s="1"/>
  <c r="H210" i="5"/>
  <c r="I210" i="5"/>
  <c r="J210" i="5"/>
  <c r="K210" i="5"/>
  <c r="J289" i="5" s="1"/>
  <c r="L210" i="5"/>
  <c r="C211" i="5"/>
  <c r="D211" i="5"/>
  <c r="F211" i="5"/>
  <c r="G211" i="5"/>
  <c r="H211" i="5"/>
  <c r="J211" i="5"/>
  <c r="K211" i="5"/>
  <c r="J290" i="5" s="1"/>
  <c r="L211" i="5"/>
  <c r="B209" i="5"/>
  <c r="B210" i="5"/>
  <c r="B211" i="5"/>
  <c r="B208" i="5"/>
  <c r="C201" i="5"/>
  <c r="D201" i="5"/>
  <c r="E201" i="5"/>
  <c r="E280" i="5" s="1"/>
  <c r="F201" i="5"/>
  <c r="F280" i="5" s="1"/>
  <c r="G201" i="5"/>
  <c r="H201" i="5"/>
  <c r="I201" i="5"/>
  <c r="J201" i="5"/>
  <c r="K201" i="5"/>
  <c r="L201" i="5"/>
  <c r="C202" i="5"/>
  <c r="D202" i="5"/>
  <c r="E202" i="5"/>
  <c r="F202" i="5"/>
  <c r="G202" i="5"/>
  <c r="F281" i="5" s="1"/>
  <c r="H202" i="5"/>
  <c r="I202" i="5"/>
  <c r="J202" i="5"/>
  <c r="K202" i="5"/>
  <c r="J281" i="5" s="1"/>
  <c r="L202" i="5"/>
  <c r="C203" i="5"/>
  <c r="D203" i="5"/>
  <c r="E203" i="5"/>
  <c r="D282" i="5" s="1"/>
  <c r="F203" i="5"/>
  <c r="F282" i="5" s="1"/>
  <c r="G203" i="5"/>
  <c r="H203" i="5"/>
  <c r="I203" i="5"/>
  <c r="J203" i="5"/>
  <c r="J282" i="5" s="1"/>
  <c r="K203" i="5"/>
  <c r="L203" i="5"/>
  <c r="C204" i="5"/>
  <c r="B283" i="5" s="1"/>
  <c r="D204" i="5"/>
  <c r="F204" i="5"/>
  <c r="G204" i="5"/>
  <c r="F283" i="5" s="1"/>
  <c r="H204" i="5"/>
  <c r="J204" i="5"/>
  <c r="J283" i="5" s="1"/>
  <c r="K204" i="5"/>
  <c r="L204" i="5"/>
  <c r="B202" i="5"/>
  <c r="B203" i="5"/>
  <c r="B204" i="5"/>
  <c r="B201" i="5"/>
  <c r="C194" i="5"/>
  <c r="D194" i="5"/>
  <c r="E194" i="5"/>
  <c r="F194" i="5"/>
  <c r="G194" i="5"/>
  <c r="F273" i="5" s="1"/>
  <c r="H194" i="5"/>
  <c r="I194" i="5"/>
  <c r="J194" i="5"/>
  <c r="K194" i="5"/>
  <c r="J273" i="5" s="1"/>
  <c r="L194" i="5"/>
  <c r="C195" i="5"/>
  <c r="D195" i="5"/>
  <c r="E195" i="5"/>
  <c r="F195" i="5"/>
  <c r="G195" i="5"/>
  <c r="H195" i="5"/>
  <c r="I195" i="5"/>
  <c r="I274" i="5" s="1"/>
  <c r="J195" i="5"/>
  <c r="K195" i="5"/>
  <c r="L195" i="5"/>
  <c r="C196" i="5"/>
  <c r="B275" i="5" s="1"/>
  <c r="D196" i="5"/>
  <c r="E196" i="5"/>
  <c r="F196" i="5"/>
  <c r="G196" i="5"/>
  <c r="F275" i="5" s="1"/>
  <c r="H196" i="5"/>
  <c r="I196" i="5"/>
  <c r="J196" i="5"/>
  <c r="K196" i="5"/>
  <c r="J275" i="5" s="1"/>
  <c r="L196" i="5"/>
  <c r="C197" i="5"/>
  <c r="D197" i="5"/>
  <c r="F197" i="5"/>
  <c r="G197" i="5"/>
  <c r="H197" i="5"/>
  <c r="J197" i="5"/>
  <c r="K197" i="5"/>
  <c r="J276" i="5" s="1"/>
  <c r="L197" i="5"/>
  <c r="B195" i="5"/>
  <c r="B196" i="5"/>
  <c r="B197" i="5"/>
  <c r="B194" i="5"/>
  <c r="C187" i="5"/>
  <c r="B266" i="5" s="1"/>
  <c r="D187" i="5"/>
  <c r="E187" i="5"/>
  <c r="C266" i="5" s="1"/>
  <c r="F187" i="5"/>
  <c r="G187" i="5"/>
  <c r="H187" i="5"/>
  <c r="I187" i="5"/>
  <c r="I266" i="5" s="1"/>
  <c r="J187" i="5"/>
  <c r="J266" i="5" s="1"/>
  <c r="K187" i="5"/>
  <c r="L187" i="5"/>
  <c r="C188" i="5"/>
  <c r="D188" i="5"/>
  <c r="E188" i="5"/>
  <c r="F188" i="5"/>
  <c r="G188" i="5"/>
  <c r="F267" i="5" s="1"/>
  <c r="H188" i="5"/>
  <c r="I188" i="5"/>
  <c r="J188" i="5"/>
  <c r="K188" i="5"/>
  <c r="J267" i="5" s="1"/>
  <c r="L188" i="5"/>
  <c r="C189" i="5"/>
  <c r="D189" i="5"/>
  <c r="E189" i="5"/>
  <c r="D268" i="5" s="1"/>
  <c r="F189" i="5"/>
  <c r="F268" i="5" s="1"/>
  <c r="G189" i="5"/>
  <c r="H189" i="5"/>
  <c r="I189" i="5"/>
  <c r="J189" i="5"/>
  <c r="K189" i="5"/>
  <c r="L189" i="5"/>
  <c r="C190" i="5"/>
  <c r="B269" i="5" s="1"/>
  <c r="D190" i="5"/>
  <c r="F190" i="5"/>
  <c r="G190" i="5"/>
  <c r="F269" i="5" s="1"/>
  <c r="H190" i="5"/>
  <c r="J190" i="5"/>
  <c r="J269" i="5" s="1"/>
  <c r="K190" i="5"/>
  <c r="L190" i="5"/>
  <c r="B188" i="5"/>
  <c r="B189" i="5"/>
  <c r="B268" i="5" s="1"/>
  <c r="B190" i="5"/>
  <c r="B187" i="5"/>
  <c r="C180" i="5"/>
  <c r="D180" i="5"/>
  <c r="E180" i="5"/>
  <c r="F180" i="5"/>
  <c r="G180" i="5"/>
  <c r="F259" i="5" s="1"/>
  <c r="H180" i="5"/>
  <c r="I180" i="5"/>
  <c r="J180" i="5"/>
  <c r="K180" i="5"/>
  <c r="J259" i="5" s="1"/>
  <c r="L180" i="5"/>
  <c r="C181" i="5"/>
  <c r="D181" i="5"/>
  <c r="E181" i="5"/>
  <c r="F181" i="5"/>
  <c r="G181" i="5"/>
  <c r="H181" i="5"/>
  <c r="I181" i="5"/>
  <c r="J181" i="5"/>
  <c r="K181" i="5"/>
  <c r="L181" i="5"/>
  <c r="C182" i="5"/>
  <c r="B261" i="5" s="1"/>
  <c r="D182" i="5"/>
  <c r="E182" i="5"/>
  <c r="F182" i="5"/>
  <c r="G182" i="5"/>
  <c r="F261" i="5" s="1"/>
  <c r="H182" i="5"/>
  <c r="I182" i="5"/>
  <c r="J182" i="5"/>
  <c r="K182" i="5"/>
  <c r="J261" i="5" s="1"/>
  <c r="L182" i="5"/>
  <c r="C183" i="5"/>
  <c r="D183" i="5"/>
  <c r="F183" i="5"/>
  <c r="G183" i="5"/>
  <c r="H183" i="5"/>
  <c r="J183" i="5"/>
  <c r="K183" i="5"/>
  <c r="J262" i="5" s="1"/>
  <c r="L183" i="5"/>
  <c r="B181" i="5"/>
  <c r="B182" i="5"/>
  <c r="B183" i="5"/>
  <c r="B180" i="5"/>
  <c r="C173" i="5"/>
  <c r="D173" i="5"/>
  <c r="F173" i="5"/>
  <c r="G173" i="5"/>
  <c r="F252" i="5" s="1"/>
  <c r="H173" i="5"/>
  <c r="J173" i="5"/>
  <c r="K173" i="5"/>
  <c r="J252" i="5" s="1"/>
  <c r="L173" i="5"/>
  <c r="C174" i="5"/>
  <c r="D174" i="5"/>
  <c r="F174" i="5"/>
  <c r="G174" i="5"/>
  <c r="F253" i="5" s="1"/>
  <c r="H174" i="5"/>
  <c r="J174" i="5"/>
  <c r="K174" i="5"/>
  <c r="J253" i="5" s="1"/>
  <c r="L174" i="5"/>
  <c r="C175" i="5"/>
  <c r="D175" i="5"/>
  <c r="F175" i="5"/>
  <c r="G175" i="5"/>
  <c r="F254" i="5" s="1"/>
  <c r="H175" i="5"/>
  <c r="J175" i="5"/>
  <c r="K175" i="5"/>
  <c r="J254" i="5" s="1"/>
  <c r="L175" i="5"/>
  <c r="C176" i="5"/>
  <c r="D176" i="5"/>
  <c r="F176" i="5"/>
  <c r="G176" i="5"/>
  <c r="F255" i="5" s="1"/>
  <c r="H176" i="5"/>
  <c r="J176" i="5"/>
  <c r="K176" i="5"/>
  <c r="J255" i="5" s="1"/>
  <c r="L176" i="5"/>
  <c r="B174" i="5"/>
  <c r="B175" i="5"/>
  <c r="B176" i="5"/>
  <c r="B255" i="5" s="1"/>
  <c r="B173" i="5"/>
  <c r="B252" i="5" s="1"/>
  <c r="C166" i="5"/>
  <c r="D166" i="5"/>
  <c r="F166" i="5"/>
  <c r="G166" i="5"/>
  <c r="H166" i="5"/>
  <c r="J166" i="5"/>
  <c r="K166" i="5"/>
  <c r="J245" i="5" s="1"/>
  <c r="L166" i="5"/>
  <c r="C167" i="5"/>
  <c r="D167" i="5"/>
  <c r="F167" i="5"/>
  <c r="G167" i="5"/>
  <c r="H167" i="5"/>
  <c r="J167" i="5"/>
  <c r="K167" i="5"/>
  <c r="J246" i="5" s="1"/>
  <c r="L167" i="5"/>
  <c r="C168" i="5"/>
  <c r="D168" i="5"/>
  <c r="F168" i="5"/>
  <c r="G168" i="5"/>
  <c r="H168" i="5"/>
  <c r="J168" i="5"/>
  <c r="K168" i="5"/>
  <c r="J247" i="5" s="1"/>
  <c r="L168" i="5"/>
  <c r="C169" i="5"/>
  <c r="D169" i="5"/>
  <c r="F169" i="5"/>
  <c r="G169" i="5"/>
  <c r="H169" i="5"/>
  <c r="J169" i="5"/>
  <c r="K169" i="5"/>
  <c r="J248" i="5" s="1"/>
  <c r="L169" i="5"/>
  <c r="B167" i="5"/>
  <c r="B168" i="5"/>
  <c r="B169" i="5"/>
  <c r="B166" i="5"/>
  <c r="C159" i="5"/>
  <c r="D159" i="5"/>
  <c r="F159" i="5"/>
  <c r="G159" i="5"/>
  <c r="H159" i="5"/>
  <c r="J159" i="5"/>
  <c r="K159" i="5"/>
  <c r="J238" i="5" s="1"/>
  <c r="L159" i="5"/>
  <c r="C160" i="5"/>
  <c r="D160" i="5"/>
  <c r="F160" i="5"/>
  <c r="G160" i="5"/>
  <c r="H160" i="5"/>
  <c r="J160" i="5"/>
  <c r="K160" i="5"/>
  <c r="J239" i="5" s="1"/>
  <c r="L160" i="5"/>
  <c r="C161" i="5"/>
  <c r="D161" i="5"/>
  <c r="F161" i="5"/>
  <c r="G161" i="5"/>
  <c r="H161" i="5"/>
  <c r="J161" i="5"/>
  <c r="K161" i="5"/>
  <c r="J240" i="5" s="1"/>
  <c r="L161" i="5"/>
  <c r="C162" i="5"/>
  <c r="D162" i="5"/>
  <c r="F162" i="5"/>
  <c r="G162" i="5"/>
  <c r="H162" i="5"/>
  <c r="J162" i="5"/>
  <c r="K162" i="5"/>
  <c r="J241" i="5" s="1"/>
  <c r="L162" i="5"/>
  <c r="B160" i="5"/>
  <c r="B161" i="5"/>
  <c r="B162" i="5"/>
  <c r="B159" i="5"/>
  <c r="F152" i="5"/>
  <c r="G152" i="5"/>
  <c r="F231" i="5" s="1"/>
  <c r="H152" i="5"/>
  <c r="J152" i="5"/>
  <c r="K152" i="5"/>
  <c r="J231" i="5" s="1"/>
  <c r="L152" i="5"/>
  <c r="F153" i="5"/>
  <c r="F232" i="5" s="1"/>
  <c r="G153" i="5"/>
  <c r="H153" i="5"/>
  <c r="J153" i="5"/>
  <c r="K153" i="5"/>
  <c r="J232" i="5" s="1"/>
  <c r="L153" i="5"/>
  <c r="F154" i="5"/>
  <c r="G154" i="5"/>
  <c r="F233" i="5" s="1"/>
  <c r="H154" i="5"/>
  <c r="J154" i="5"/>
  <c r="K154" i="5"/>
  <c r="L154" i="5"/>
  <c r="F155" i="5"/>
  <c r="L147" i="5"/>
  <c r="K147" i="5"/>
  <c r="J226" i="5" s="1"/>
  <c r="J147" i="5"/>
  <c r="L146" i="5"/>
  <c r="K146" i="5"/>
  <c r="J146" i="5"/>
  <c r="L145" i="5"/>
  <c r="K145" i="5"/>
  <c r="J145" i="5"/>
  <c r="H147" i="5"/>
  <c r="G147" i="5"/>
  <c r="F147" i="5"/>
  <c r="H146" i="5"/>
  <c r="G146" i="5"/>
  <c r="F225" i="5" s="1"/>
  <c r="F146" i="5"/>
  <c r="H145" i="5"/>
  <c r="G145" i="5"/>
  <c r="F145" i="5"/>
  <c r="J138" i="5"/>
  <c r="F138" i="5"/>
  <c r="J137" i="5"/>
  <c r="F137" i="5"/>
  <c r="J136" i="5"/>
  <c r="F136" i="5"/>
  <c r="J132" i="5"/>
  <c r="F132" i="5"/>
  <c r="B132" i="5"/>
  <c r="J131" i="5"/>
  <c r="I131" i="5"/>
  <c r="F131" i="5"/>
  <c r="C131" i="5"/>
  <c r="B131" i="5"/>
  <c r="J130" i="5"/>
  <c r="F130" i="5"/>
  <c r="E130" i="5"/>
  <c r="B130" i="5"/>
  <c r="J129" i="5"/>
  <c r="G129" i="5"/>
  <c r="F129" i="5"/>
  <c r="B129" i="5"/>
  <c r="J125" i="5"/>
  <c r="F125" i="5"/>
  <c r="B125" i="5"/>
  <c r="J124" i="5"/>
  <c r="I124" i="5"/>
  <c r="F124" i="5"/>
  <c r="B124" i="5"/>
  <c r="J123" i="5"/>
  <c r="F123" i="5"/>
  <c r="E123" i="5"/>
  <c r="B123" i="5"/>
  <c r="J122" i="5"/>
  <c r="G122" i="5"/>
  <c r="F122" i="5"/>
  <c r="B122" i="5"/>
  <c r="J118" i="5"/>
  <c r="F118" i="5"/>
  <c r="B118" i="5"/>
  <c r="J117" i="5"/>
  <c r="H117" i="5"/>
  <c r="F117" i="5"/>
  <c r="B117" i="5"/>
  <c r="J116" i="5"/>
  <c r="F116" i="5"/>
  <c r="B116" i="5"/>
  <c r="J115" i="5"/>
  <c r="H115" i="5"/>
  <c r="F115" i="5"/>
  <c r="B115" i="5"/>
  <c r="J111" i="5"/>
  <c r="F111" i="5"/>
  <c r="B111" i="5"/>
  <c r="J110" i="5"/>
  <c r="F110" i="5"/>
  <c r="D110" i="5"/>
  <c r="C110" i="5"/>
  <c r="B110" i="5"/>
  <c r="J109" i="5"/>
  <c r="F109" i="5"/>
  <c r="B109" i="5"/>
  <c r="J108" i="5"/>
  <c r="F108" i="5"/>
  <c r="E108" i="5"/>
  <c r="D108" i="5"/>
  <c r="C108" i="5"/>
  <c r="B108" i="5"/>
  <c r="J104" i="5"/>
  <c r="F104" i="5"/>
  <c r="B104" i="5"/>
  <c r="J103" i="5"/>
  <c r="F103" i="5"/>
  <c r="B103" i="5"/>
  <c r="J102" i="5"/>
  <c r="F102" i="5"/>
  <c r="B102" i="5"/>
  <c r="J101" i="5"/>
  <c r="F101" i="5"/>
  <c r="B101" i="5"/>
  <c r="J97" i="5"/>
  <c r="J96" i="5"/>
  <c r="J95" i="5"/>
  <c r="J94" i="5"/>
  <c r="F97" i="5"/>
  <c r="F96" i="5"/>
  <c r="F95" i="5"/>
  <c r="F94" i="5"/>
  <c r="B95" i="5"/>
  <c r="B96" i="5"/>
  <c r="B97" i="5"/>
  <c r="B94" i="5"/>
  <c r="O81" i="5"/>
  <c r="I78" i="5"/>
  <c r="H136" i="5" s="1"/>
  <c r="E129" i="5"/>
  <c r="N6" i="12"/>
  <c r="M6" i="12"/>
  <c r="O74" i="5"/>
  <c r="H131" i="5"/>
  <c r="H129" i="5"/>
  <c r="L81" i="5"/>
  <c r="K81" i="5"/>
  <c r="K148" i="5" s="1"/>
  <c r="J81" i="5"/>
  <c r="J148" i="5" s="1"/>
  <c r="H81" i="5"/>
  <c r="H148" i="5" s="1"/>
  <c r="G81" i="5"/>
  <c r="F81" i="5"/>
  <c r="F148" i="5" s="1"/>
  <c r="C78" i="5"/>
  <c r="C152" i="5" s="1"/>
  <c r="D78" i="5"/>
  <c r="C79" i="5"/>
  <c r="D79" i="5"/>
  <c r="D153" i="5" s="1"/>
  <c r="C80" i="5"/>
  <c r="B138" i="5" s="1"/>
  <c r="D80" i="5"/>
  <c r="B79" i="5"/>
  <c r="B146" i="5" s="1"/>
  <c r="B80" i="5"/>
  <c r="B78" i="5"/>
  <c r="O67" i="5"/>
  <c r="M64" i="5"/>
  <c r="L122" i="5" s="1"/>
  <c r="H122" i="5"/>
  <c r="D123" i="5"/>
  <c r="D122" i="5"/>
  <c r="O60" i="5"/>
  <c r="M59" i="5"/>
  <c r="D116" i="5"/>
  <c r="O53" i="5"/>
  <c r="H110" i="5"/>
  <c r="G109" i="5"/>
  <c r="G108" i="5"/>
  <c r="E125" i="6" l="1"/>
  <c r="E168" i="6"/>
  <c r="E104" i="6"/>
  <c r="E233" i="6" s="1"/>
  <c r="G282" i="7"/>
  <c r="C240" i="7"/>
  <c r="K239" i="7"/>
  <c r="M239" i="7"/>
  <c r="L251" i="7"/>
  <c r="G233" i="7"/>
  <c r="D268" i="7"/>
  <c r="H240" i="7"/>
  <c r="M168" i="7"/>
  <c r="L168" i="7"/>
  <c r="K168" i="7"/>
  <c r="M111" i="7"/>
  <c r="G240" i="7"/>
  <c r="M109" i="6"/>
  <c r="G237" i="6"/>
  <c r="K166" i="6"/>
  <c r="M122" i="6"/>
  <c r="L251" i="6" s="1"/>
  <c r="M165" i="6"/>
  <c r="E265" i="6"/>
  <c r="M39" i="6"/>
  <c r="L168" i="6" s="1"/>
  <c r="L166" i="6"/>
  <c r="B267" i="5"/>
  <c r="J224" i="5"/>
  <c r="J225" i="5"/>
  <c r="F245" i="5"/>
  <c r="B259" i="5"/>
  <c r="B273" i="5"/>
  <c r="B281" i="5"/>
  <c r="B287" i="5"/>
  <c r="B295" i="5"/>
  <c r="D281" i="5"/>
  <c r="D146" i="5"/>
  <c r="B153" i="5"/>
  <c r="B254" i="5"/>
  <c r="B253" i="5"/>
  <c r="J268" i="5"/>
  <c r="F266" i="5"/>
  <c r="B282" i="5"/>
  <c r="J280" i="5"/>
  <c r="J296" i="5"/>
  <c r="F294" i="5"/>
  <c r="B294" i="5"/>
  <c r="H226" i="7"/>
  <c r="M282" i="7"/>
  <c r="L282" i="7"/>
  <c r="K282" i="7"/>
  <c r="M218" i="7"/>
  <c r="L218" i="7"/>
  <c r="K218" i="7"/>
  <c r="M240" i="7"/>
  <c r="L240" i="7"/>
  <c r="K240" i="7"/>
  <c r="M268" i="7"/>
  <c r="L268" i="7"/>
  <c r="K268" i="7"/>
  <c r="I226" i="7"/>
  <c r="M216" i="7"/>
  <c r="K216" i="7"/>
  <c r="L216" i="7"/>
  <c r="M217" i="7"/>
  <c r="L217" i="7"/>
  <c r="K217" i="7"/>
  <c r="M254" i="7"/>
  <c r="L254" i="7"/>
  <c r="K254" i="7"/>
  <c r="M210" i="7"/>
  <c r="K210" i="7"/>
  <c r="L210" i="7"/>
  <c r="I219" i="7"/>
  <c r="G219" i="7"/>
  <c r="H219" i="7"/>
  <c r="E219" i="7"/>
  <c r="D219" i="7"/>
  <c r="C219" i="7"/>
  <c r="K122" i="5"/>
  <c r="K225" i="7"/>
  <c r="M225" i="7"/>
  <c r="L225" i="7"/>
  <c r="M258" i="7"/>
  <c r="L258" i="7"/>
  <c r="K258" i="7"/>
  <c r="E247" i="7"/>
  <c r="D247" i="7"/>
  <c r="C247" i="7"/>
  <c r="D226" i="7"/>
  <c r="C226" i="7"/>
  <c r="E226" i="7"/>
  <c r="L223" i="7"/>
  <c r="K223" i="7"/>
  <c r="M223" i="7"/>
  <c r="E289" i="7"/>
  <c r="D289" i="7"/>
  <c r="C289" i="7"/>
  <c r="E261" i="7"/>
  <c r="D261" i="7"/>
  <c r="C261" i="7"/>
  <c r="E275" i="7"/>
  <c r="D275" i="7"/>
  <c r="C275" i="7"/>
  <c r="L230" i="7"/>
  <c r="K230" i="7"/>
  <c r="M230" i="7"/>
  <c r="M272" i="7"/>
  <c r="K272" i="7"/>
  <c r="L175" i="7"/>
  <c r="K175" i="7"/>
  <c r="M132" i="7"/>
  <c r="M118" i="7"/>
  <c r="M104" i="7"/>
  <c r="M175" i="7"/>
  <c r="M160" i="7"/>
  <c r="M146" i="7"/>
  <c r="M286" i="7"/>
  <c r="L286" i="7"/>
  <c r="K286" i="7"/>
  <c r="L244" i="7"/>
  <c r="K244" i="7"/>
  <c r="D233" i="7"/>
  <c r="C233" i="7"/>
  <c r="E233" i="7"/>
  <c r="G232" i="6"/>
  <c r="I232" i="6"/>
  <c r="H232" i="6"/>
  <c r="I231" i="6"/>
  <c r="H231" i="6"/>
  <c r="G231" i="6"/>
  <c r="H233" i="6"/>
  <c r="G233" i="6"/>
  <c r="I233" i="6"/>
  <c r="H230" i="6"/>
  <c r="I230" i="6"/>
  <c r="G230" i="6"/>
  <c r="E231" i="6"/>
  <c r="C231" i="6"/>
  <c r="D231" i="6"/>
  <c r="M232" i="6"/>
  <c r="L232" i="6"/>
  <c r="K232" i="6"/>
  <c r="E232" i="6"/>
  <c r="D232" i="6"/>
  <c r="C232" i="6"/>
  <c r="C230" i="6"/>
  <c r="E230" i="6"/>
  <c r="D230" i="6"/>
  <c r="C233" i="6"/>
  <c r="J227" i="5"/>
  <c r="F226" i="5"/>
  <c r="B240" i="5"/>
  <c r="B248" i="5"/>
  <c r="B247" i="5"/>
  <c r="B246" i="5"/>
  <c r="B245" i="5"/>
  <c r="B262" i="5"/>
  <c r="D261" i="5"/>
  <c r="J260" i="5"/>
  <c r="F260" i="5"/>
  <c r="B260" i="5"/>
  <c r="G259" i="5"/>
  <c r="C259" i="5"/>
  <c r="B276" i="5"/>
  <c r="G275" i="5"/>
  <c r="C275" i="5"/>
  <c r="J274" i="5"/>
  <c r="F274" i="5"/>
  <c r="B274" i="5"/>
  <c r="G273" i="5"/>
  <c r="E273" i="5"/>
  <c r="B290" i="5"/>
  <c r="H289" i="5"/>
  <c r="E289" i="5"/>
  <c r="J288" i="5"/>
  <c r="F288" i="5"/>
  <c r="B288" i="5"/>
  <c r="G287" i="5"/>
  <c r="C287" i="5"/>
  <c r="F224" i="5"/>
  <c r="F241" i="5"/>
  <c r="F240" i="5"/>
  <c r="F239" i="5"/>
  <c r="F238" i="5"/>
  <c r="F248" i="5"/>
  <c r="F247" i="5"/>
  <c r="F246" i="5"/>
  <c r="F262" i="5"/>
  <c r="F276" i="5"/>
  <c r="F290" i="5"/>
  <c r="B238" i="5"/>
  <c r="B241" i="5"/>
  <c r="H260" i="5"/>
  <c r="D260" i="5"/>
  <c r="C274" i="5"/>
  <c r="G288" i="5"/>
  <c r="C288" i="5"/>
  <c r="I259" i="5"/>
  <c r="D288" i="5"/>
  <c r="B239" i="5"/>
  <c r="H288" i="5"/>
  <c r="I260" i="5"/>
  <c r="G261" i="5"/>
  <c r="G274" i="5"/>
  <c r="H259" i="5"/>
  <c r="I287" i="5"/>
  <c r="E288" i="5"/>
  <c r="E260" i="5"/>
  <c r="G296" i="5"/>
  <c r="G282" i="5"/>
  <c r="G280" i="5"/>
  <c r="H267" i="5"/>
  <c r="D267" i="5"/>
  <c r="E281" i="5"/>
  <c r="H295" i="5"/>
  <c r="D295" i="5"/>
  <c r="G266" i="5"/>
  <c r="I267" i="5"/>
  <c r="G268" i="5"/>
  <c r="H296" i="5"/>
  <c r="H268" i="5"/>
  <c r="H282" i="5"/>
  <c r="I296" i="5"/>
  <c r="I282" i="5"/>
  <c r="I280" i="5"/>
  <c r="H266" i="5"/>
  <c r="C281" i="5"/>
  <c r="M97" i="7"/>
  <c r="M90" i="7"/>
  <c r="I281" i="6"/>
  <c r="H281" i="6"/>
  <c r="G281" i="6"/>
  <c r="H280" i="6"/>
  <c r="G280" i="6"/>
  <c r="I280" i="6"/>
  <c r="H288" i="6"/>
  <c r="G288" i="6"/>
  <c r="I288" i="6"/>
  <c r="I287" i="6"/>
  <c r="H287" i="6"/>
  <c r="G287" i="6"/>
  <c r="I203" i="6"/>
  <c r="G203" i="6"/>
  <c r="H203" i="6"/>
  <c r="G279" i="6"/>
  <c r="I279" i="6"/>
  <c r="H279" i="6"/>
  <c r="G286" i="6"/>
  <c r="I286" i="6"/>
  <c r="H286" i="6"/>
  <c r="K202" i="6"/>
  <c r="M202" i="6"/>
  <c r="L202" i="6"/>
  <c r="D281" i="6"/>
  <c r="E281" i="6"/>
  <c r="C281" i="6"/>
  <c r="D288" i="6"/>
  <c r="C288" i="6"/>
  <c r="E288" i="6"/>
  <c r="K201" i="6"/>
  <c r="M201" i="6"/>
  <c r="L201" i="6"/>
  <c r="D287" i="6"/>
  <c r="C287" i="6"/>
  <c r="E287" i="6"/>
  <c r="E280" i="6"/>
  <c r="C280" i="6"/>
  <c r="D280" i="6"/>
  <c r="D279" i="6"/>
  <c r="E279" i="6"/>
  <c r="C279" i="6"/>
  <c r="L279" i="6"/>
  <c r="M279" i="6"/>
  <c r="K279" i="6"/>
  <c r="D286" i="6"/>
  <c r="E286" i="6"/>
  <c r="C286" i="6"/>
  <c r="D203" i="6"/>
  <c r="E203" i="6"/>
  <c r="C203" i="6"/>
  <c r="G267" i="6"/>
  <c r="I267" i="6"/>
  <c r="H266" i="6"/>
  <c r="I266" i="6"/>
  <c r="G266" i="6"/>
  <c r="G273" i="6"/>
  <c r="I273" i="6"/>
  <c r="H273" i="6"/>
  <c r="H272" i="6"/>
  <c r="I272" i="6"/>
  <c r="H196" i="6"/>
  <c r="I196" i="6"/>
  <c r="G196" i="6"/>
  <c r="L195" i="6"/>
  <c r="K195" i="6"/>
  <c r="M195" i="6"/>
  <c r="D267" i="6"/>
  <c r="C267" i="6"/>
  <c r="E267" i="6"/>
  <c r="D266" i="6"/>
  <c r="C266" i="6"/>
  <c r="E266" i="6"/>
  <c r="K266" i="6"/>
  <c r="M266" i="6"/>
  <c r="L266" i="6"/>
  <c r="D196" i="6"/>
  <c r="C196" i="6"/>
  <c r="E196" i="6"/>
  <c r="L265" i="6"/>
  <c r="M265" i="6"/>
  <c r="K265" i="6"/>
  <c r="H252" i="6"/>
  <c r="I252" i="6"/>
  <c r="G252" i="6"/>
  <c r="H253" i="6"/>
  <c r="G253" i="6"/>
  <c r="I253" i="6"/>
  <c r="G259" i="6"/>
  <c r="I259" i="6"/>
  <c r="H259" i="6"/>
  <c r="G258" i="6"/>
  <c r="I258" i="6"/>
  <c r="H258" i="6"/>
  <c r="I189" i="6"/>
  <c r="H189" i="6"/>
  <c r="G189" i="6"/>
  <c r="K188" i="6"/>
  <c r="M188" i="6"/>
  <c r="L188" i="6"/>
  <c r="D253" i="6"/>
  <c r="E253" i="6"/>
  <c r="C253" i="6"/>
  <c r="M187" i="6"/>
  <c r="K187" i="6"/>
  <c r="L187" i="6"/>
  <c r="E252" i="6"/>
  <c r="C252" i="6"/>
  <c r="D252" i="6"/>
  <c r="E259" i="6"/>
  <c r="C259" i="6"/>
  <c r="D259" i="6"/>
  <c r="K251" i="6"/>
  <c r="D258" i="6"/>
  <c r="C258" i="6"/>
  <c r="E258" i="6"/>
  <c r="D261" i="6"/>
  <c r="C261" i="6"/>
  <c r="E261" i="6"/>
  <c r="D254" i="6"/>
  <c r="C254" i="6"/>
  <c r="E254" i="6"/>
  <c r="H247" i="6"/>
  <c r="G247" i="6"/>
  <c r="G246" i="6"/>
  <c r="H224" i="6"/>
  <c r="I224" i="6"/>
  <c r="G224" i="6"/>
  <c r="G217" i="6"/>
  <c r="I217" i="6"/>
  <c r="H217" i="6"/>
  <c r="G239" i="6"/>
  <c r="H238" i="6"/>
  <c r="H209" i="6"/>
  <c r="G209" i="6"/>
  <c r="I209" i="6"/>
  <c r="G244" i="6"/>
  <c r="G207" i="6"/>
  <c r="I207" i="6"/>
  <c r="H207" i="6"/>
  <c r="I81" i="6"/>
  <c r="C246" i="6"/>
  <c r="E246" i="6"/>
  <c r="D246" i="6"/>
  <c r="E209" i="6"/>
  <c r="D209" i="6"/>
  <c r="C209" i="6"/>
  <c r="D239" i="6"/>
  <c r="C239" i="6"/>
  <c r="E239" i="6"/>
  <c r="K238" i="6"/>
  <c r="L238" i="6"/>
  <c r="C217" i="6"/>
  <c r="E217" i="6"/>
  <c r="D217" i="6"/>
  <c r="E224" i="6"/>
  <c r="D224" i="6"/>
  <c r="C224" i="6"/>
  <c r="L207" i="6"/>
  <c r="M207" i="6"/>
  <c r="K207" i="6"/>
  <c r="D207" i="6"/>
  <c r="C207" i="6"/>
  <c r="E207" i="6"/>
  <c r="K237" i="6"/>
  <c r="C244" i="6"/>
  <c r="G289" i="5"/>
  <c r="G295" i="5"/>
  <c r="I289" i="5"/>
  <c r="I295" i="5"/>
  <c r="G294" i="5"/>
  <c r="H294" i="5"/>
  <c r="H287" i="5"/>
  <c r="G136" i="5"/>
  <c r="D287" i="5"/>
  <c r="D294" i="5"/>
  <c r="E287" i="5"/>
  <c r="E294" i="5"/>
  <c r="D289" i="5"/>
  <c r="C296" i="5"/>
  <c r="C289" i="5"/>
  <c r="E295" i="5"/>
  <c r="E296" i="5"/>
  <c r="C295" i="5"/>
  <c r="I275" i="5"/>
  <c r="G281" i="5"/>
  <c r="H275" i="5"/>
  <c r="I281" i="5"/>
  <c r="I273" i="5"/>
  <c r="H273" i="5"/>
  <c r="H280" i="5"/>
  <c r="D280" i="5"/>
  <c r="C273" i="5"/>
  <c r="D274" i="5"/>
  <c r="D275" i="5"/>
  <c r="C280" i="5"/>
  <c r="D273" i="5"/>
  <c r="E274" i="5"/>
  <c r="E275" i="5"/>
  <c r="E282" i="5"/>
  <c r="C282" i="5"/>
  <c r="H261" i="5"/>
  <c r="G260" i="5"/>
  <c r="G267" i="5"/>
  <c r="E261" i="5"/>
  <c r="E267" i="5"/>
  <c r="E268" i="5"/>
  <c r="C260" i="5"/>
  <c r="C261" i="5"/>
  <c r="C267" i="5"/>
  <c r="C268" i="5"/>
  <c r="D259" i="5"/>
  <c r="D266" i="5"/>
  <c r="E259" i="5"/>
  <c r="E266" i="5"/>
  <c r="M79" i="6"/>
  <c r="M158" i="6"/>
  <c r="M151" i="6"/>
  <c r="M131" i="6"/>
  <c r="M124" i="6"/>
  <c r="E96" i="6"/>
  <c r="E89" i="6"/>
  <c r="L172" i="6"/>
  <c r="M172" i="6"/>
  <c r="K172" i="6"/>
  <c r="M101" i="6"/>
  <c r="M115" i="6"/>
  <c r="I94" i="6"/>
  <c r="I87" i="6"/>
  <c r="M143" i="6"/>
  <c r="AH46" i="13"/>
  <c r="I160" i="6"/>
  <c r="I153" i="6"/>
  <c r="E81" i="6"/>
  <c r="E182" i="6"/>
  <c r="D182" i="6"/>
  <c r="C182" i="6"/>
  <c r="E111" i="6"/>
  <c r="E118" i="6"/>
  <c r="I132" i="6"/>
  <c r="I125" i="6"/>
  <c r="M46" i="6"/>
  <c r="M118" i="6" s="1"/>
  <c r="M173" i="6"/>
  <c r="K173" i="6"/>
  <c r="L173" i="6"/>
  <c r="M102" i="6"/>
  <c r="M145" i="6"/>
  <c r="M138" i="6"/>
  <c r="M157" i="6"/>
  <c r="M129" i="6"/>
  <c r="M182" i="6"/>
  <c r="L182" i="6"/>
  <c r="K182" i="6"/>
  <c r="M80" i="6"/>
  <c r="M152" i="6"/>
  <c r="M159" i="6"/>
  <c r="M67" i="6"/>
  <c r="K167" i="6"/>
  <c r="M167" i="6"/>
  <c r="L167" i="6"/>
  <c r="G168" i="6"/>
  <c r="I168" i="6"/>
  <c r="H168" i="6"/>
  <c r="I111" i="6"/>
  <c r="I146" i="6"/>
  <c r="I139" i="6"/>
  <c r="M130" i="6"/>
  <c r="M123" i="6"/>
  <c r="M116" i="6"/>
  <c r="E146" i="6"/>
  <c r="E139" i="6"/>
  <c r="M60" i="6"/>
  <c r="M87" i="6"/>
  <c r="M94" i="6"/>
  <c r="AG46" i="13"/>
  <c r="E160" i="6"/>
  <c r="E153" i="6"/>
  <c r="I96" i="6"/>
  <c r="I89" i="6"/>
  <c r="E87" i="6"/>
  <c r="E94" i="6"/>
  <c r="M181" i="6"/>
  <c r="L181" i="6"/>
  <c r="K181" i="6"/>
  <c r="M117" i="6"/>
  <c r="M110" i="6"/>
  <c r="M144" i="6"/>
  <c r="M74" i="6"/>
  <c r="G116" i="5"/>
  <c r="I116" i="5"/>
  <c r="H116" i="5"/>
  <c r="H124" i="5"/>
  <c r="G124" i="5"/>
  <c r="H130" i="5"/>
  <c r="G130" i="5"/>
  <c r="I130" i="5"/>
  <c r="E167" i="5"/>
  <c r="C109" i="5"/>
  <c r="D109" i="5"/>
  <c r="E53" i="5"/>
  <c r="M51" i="5"/>
  <c r="L117" i="5"/>
  <c r="K117" i="5"/>
  <c r="M117" i="5"/>
  <c r="D124" i="5"/>
  <c r="M66" i="5"/>
  <c r="E124" i="5"/>
  <c r="E67" i="5"/>
  <c r="C124" i="5"/>
  <c r="M58" i="5"/>
  <c r="C153" i="5"/>
  <c r="C146" i="5"/>
  <c r="B225" i="5" s="1"/>
  <c r="B137" i="5"/>
  <c r="G155" i="5"/>
  <c r="F234" i="5" s="1"/>
  <c r="F139" i="5"/>
  <c r="G148" i="5"/>
  <c r="F227" i="5" s="1"/>
  <c r="L148" i="5"/>
  <c r="L155" i="5"/>
  <c r="I67" i="5"/>
  <c r="I174" i="5"/>
  <c r="I167" i="5"/>
  <c r="I79" i="5"/>
  <c r="I53" i="5"/>
  <c r="C116" i="5"/>
  <c r="E116" i="5"/>
  <c r="E60" i="5"/>
  <c r="M52" i="5"/>
  <c r="I60" i="5"/>
  <c r="G117" i="5"/>
  <c r="E80" i="5"/>
  <c r="D131" i="5"/>
  <c r="I136" i="5"/>
  <c r="M50" i="5"/>
  <c r="C115" i="5"/>
  <c r="E115" i="5"/>
  <c r="G115" i="5"/>
  <c r="I115" i="5"/>
  <c r="M57" i="5"/>
  <c r="B154" i="5"/>
  <c r="B147" i="5"/>
  <c r="K155" i="5"/>
  <c r="J234" i="5" s="1"/>
  <c r="J139" i="5"/>
  <c r="E79" i="5"/>
  <c r="D130" i="5"/>
  <c r="I80" i="5"/>
  <c r="G110" i="5"/>
  <c r="E122" i="5"/>
  <c r="C123" i="5"/>
  <c r="I123" i="5"/>
  <c r="C130" i="5"/>
  <c r="G131" i="5"/>
  <c r="C147" i="5"/>
  <c r="B226" i="5" s="1"/>
  <c r="H155" i="5"/>
  <c r="C154" i="5"/>
  <c r="B233" i="5" s="1"/>
  <c r="C117" i="5"/>
  <c r="E117" i="5"/>
  <c r="D154" i="5"/>
  <c r="D147" i="5"/>
  <c r="D152" i="5"/>
  <c r="D145" i="5"/>
  <c r="M73" i="5"/>
  <c r="E78" i="5"/>
  <c r="D129" i="5"/>
  <c r="M122" i="5"/>
  <c r="E131" i="5"/>
  <c r="M65" i="5"/>
  <c r="B152" i="5"/>
  <c r="B231" i="5" s="1"/>
  <c r="B145" i="5"/>
  <c r="B136" i="5"/>
  <c r="I74" i="5"/>
  <c r="D115" i="5"/>
  <c r="D117" i="5"/>
  <c r="C122" i="5"/>
  <c r="I122" i="5"/>
  <c r="G123" i="5"/>
  <c r="C129" i="5"/>
  <c r="I129" i="5"/>
  <c r="C145" i="5"/>
  <c r="I145" i="5"/>
  <c r="J155" i="5"/>
  <c r="D81" i="5"/>
  <c r="B81" i="5"/>
  <c r="C81" i="5"/>
  <c r="M72" i="5"/>
  <c r="M71" i="5"/>
  <c r="E74" i="5"/>
  <c r="O91" i="10"/>
  <c r="O92" i="10"/>
  <c r="O93" i="10"/>
  <c r="O94" i="10"/>
  <c r="M92" i="10"/>
  <c r="N92" i="10"/>
  <c r="M93" i="10"/>
  <c r="N93" i="10"/>
  <c r="M94" i="10"/>
  <c r="N94" i="10"/>
  <c r="N91" i="10"/>
  <c r="M91" i="10"/>
  <c r="V128" i="10"/>
  <c r="W128" i="10"/>
  <c r="X128" i="10"/>
  <c r="V129" i="10"/>
  <c r="W129" i="10"/>
  <c r="X129" i="10"/>
  <c r="V130" i="10"/>
  <c r="W130" i="10"/>
  <c r="X130" i="10"/>
  <c r="W127" i="10"/>
  <c r="X127" i="10"/>
  <c r="V127" i="10"/>
  <c r="M251" i="6" l="1"/>
  <c r="D233" i="6"/>
  <c r="M111" i="6"/>
  <c r="K240" i="6" s="1"/>
  <c r="M168" i="6"/>
  <c r="K168" i="6"/>
  <c r="B232" i="5"/>
  <c r="M219" i="7"/>
  <c r="K219" i="7"/>
  <c r="L219" i="7"/>
  <c r="L233" i="7"/>
  <c r="K233" i="7"/>
  <c r="M233" i="7"/>
  <c r="M275" i="7"/>
  <c r="L275" i="7"/>
  <c r="K275" i="7"/>
  <c r="M247" i="7"/>
  <c r="L247" i="7"/>
  <c r="K247" i="7"/>
  <c r="M289" i="7"/>
  <c r="L289" i="7"/>
  <c r="K289" i="7"/>
  <c r="M261" i="7"/>
  <c r="L261" i="7"/>
  <c r="K261" i="7"/>
  <c r="L226" i="7"/>
  <c r="K226" i="7"/>
  <c r="M226" i="7"/>
  <c r="M231" i="6"/>
  <c r="K231" i="6"/>
  <c r="L231" i="6"/>
  <c r="K230" i="6"/>
  <c r="L230" i="6"/>
  <c r="M230" i="6"/>
  <c r="B224" i="5"/>
  <c r="I282" i="6"/>
  <c r="G282" i="6"/>
  <c r="H282" i="6"/>
  <c r="I289" i="6"/>
  <c r="G289" i="6"/>
  <c r="H289" i="6"/>
  <c r="L281" i="6"/>
  <c r="M281" i="6"/>
  <c r="K281" i="6"/>
  <c r="K288" i="6"/>
  <c r="M288" i="6"/>
  <c r="L288" i="6"/>
  <c r="K287" i="6"/>
  <c r="M287" i="6"/>
  <c r="L287" i="6"/>
  <c r="L280" i="6"/>
  <c r="K280" i="6"/>
  <c r="M280" i="6"/>
  <c r="L286" i="6"/>
  <c r="M286" i="6"/>
  <c r="K286" i="6"/>
  <c r="D282" i="6"/>
  <c r="E282" i="6"/>
  <c r="C282" i="6"/>
  <c r="L203" i="6"/>
  <c r="K203" i="6"/>
  <c r="M203" i="6"/>
  <c r="D289" i="6"/>
  <c r="E289" i="6"/>
  <c r="C289" i="6"/>
  <c r="I268" i="6"/>
  <c r="G268" i="6"/>
  <c r="H268" i="6"/>
  <c r="I275" i="6"/>
  <c r="G275" i="6"/>
  <c r="H275" i="6"/>
  <c r="L267" i="6"/>
  <c r="M267" i="6"/>
  <c r="K267" i="6"/>
  <c r="K274" i="6"/>
  <c r="M274" i="6"/>
  <c r="L274" i="6"/>
  <c r="M273" i="6"/>
  <c r="K273" i="6"/>
  <c r="L273" i="6"/>
  <c r="L272" i="6"/>
  <c r="M272" i="6"/>
  <c r="K272" i="6"/>
  <c r="D268" i="6"/>
  <c r="E268" i="6"/>
  <c r="C268" i="6"/>
  <c r="D275" i="6"/>
  <c r="E275" i="6"/>
  <c r="C275" i="6"/>
  <c r="L196" i="6"/>
  <c r="M196" i="6"/>
  <c r="K196" i="6"/>
  <c r="I261" i="6"/>
  <c r="G261" i="6"/>
  <c r="H261" i="6"/>
  <c r="I254" i="6"/>
  <c r="G254" i="6"/>
  <c r="H254" i="6"/>
  <c r="L253" i="6"/>
  <c r="M253" i="6"/>
  <c r="K253" i="6"/>
  <c r="K260" i="6"/>
  <c r="M260" i="6"/>
  <c r="L260" i="6"/>
  <c r="M259" i="6"/>
  <c r="L259" i="6"/>
  <c r="K259" i="6"/>
  <c r="M252" i="6"/>
  <c r="L252" i="6"/>
  <c r="K252" i="6"/>
  <c r="L189" i="6"/>
  <c r="M189" i="6"/>
  <c r="K189" i="6"/>
  <c r="L258" i="6"/>
  <c r="M258" i="6"/>
  <c r="K258" i="6"/>
  <c r="H240" i="6"/>
  <c r="G240" i="6"/>
  <c r="G218" i="6"/>
  <c r="I218" i="6"/>
  <c r="H218" i="6"/>
  <c r="I225" i="6"/>
  <c r="H225" i="6"/>
  <c r="G225" i="6"/>
  <c r="M81" i="6"/>
  <c r="I210" i="6"/>
  <c r="H210" i="6"/>
  <c r="G210" i="6"/>
  <c r="G216" i="6"/>
  <c r="I216" i="6"/>
  <c r="H216" i="6"/>
  <c r="I90" i="6"/>
  <c r="G223" i="6"/>
  <c r="I223" i="6"/>
  <c r="H223" i="6"/>
  <c r="I97" i="6"/>
  <c r="D225" i="6"/>
  <c r="C225" i="6"/>
  <c r="E225" i="6"/>
  <c r="M246" i="6"/>
  <c r="L246" i="6"/>
  <c r="K246" i="6"/>
  <c r="D218" i="6"/>
  <c r="E218" i="6"/>
  <c r="C218" i="6"/>
  <c r="L239" i="6"/>
  <c r="M239" i="6"/>
  <c r="K239" i="6"/>
  <c r="K209" i="6"/>
  <c r="M209" i="6"/>
  <c r="L209" i="6"/>
  <c r="L245" i="6"/>
  <c r="K245" i="6"/>
  <c r="L208" i="6"/>
  <c r="M208" i="6"/>
  <c r="K208" i="6"/>
  <c r="D223" i="6"/>
  <c r="E223" i="6"/>
  <c r="C223" i="6"/>
  <c r="L216" i="6"/>
  <c r="K216" i="6"/>
  <c r="M216" i="6"/>
  <c r="D216" i="6"/>
  <c r="E216" i="6"/>
  <c r="C216" i="6"/>
  <c r="K244" i="6"/>
  <c r="L247" i="6"/>
  <c r="M247" i="6"/>
  <c r="K247" i="6"/>
  <c r="D247" i="6"/>
  <c r="E247" i="6"/>
  <c r="C247" i="6"/>
  <c r="L223" i="6"/>
  <c r="K223" i="6"/>
  <c r="M223" i="6"/>
  <c r="L240" i="6"/>
  <c r="D240" i="6"/>
  <c r="C240" i="6"/>
  <c r="E240" i="6"/>
  <c r="D210" i="6"/>
  <c r="E210" i="6"/>
  <c r="C210" i="6"/>
  <c r="I218" i="5"/>
  <c r="E218" i="5"/>
  <c r="I204" i="5"/>
  <c r="E204" i="5"/>
  <c r="I190" i="5"/>
  <c r="G246" i="5"/>
  <c r="G253" i="5"/>
  <c r="G224" i="5"/>
  <c r="H224" i="5"/>
  <c r="I224" i="5"/>
  <c r="D246" i="5"/>
  <c r="C246" i="5"/>
  <c r="M132" i="6"/>
  <c r="M125" i="6"/>
  <c r="M96" i="6"/>
  <c r="M89" i="6"/>
  <c r="M146" i="6"/>
  <c r="M139" i="6"/>
  <c r="M175" i="6"/>
  <c r="L175" i="6"/>
  <c r="K175" i="6"/>
  <c r="M104" i="6"/>
  <c r="E90" i="6"/>
  <c r="E97" i="6"/>
  <c r="M160" i="6"/>
  <c r="M153" i="6"/>
  <c r="M95" i="6"/>
  <c r="M88" i="6"/>
  <c r="G96" i="5"/>
  <c r="H96" i="5"/>
  <c r="I96" i="5"/>
  <c r="E160" i="5"/>
  <c r="E102" i="5"/>
  <c r="C102" i="5"/>
  <c r="D102" i="5"/>
  <c r="M79" i="5"/>
  <c r="L130" i="5"/>
  <c r="M130" i="5"/>
  <c r="K130" i="5"/>
  <c r="K115" i="5"/>
  <c r="M115" i="5"/>
  <c r="L115" i="5"/>
  <c r="D138" i="5"/>
  <c r="E154" i="5"/>
  <c r="E147" i="5"/>
  <c r="E138" i="5"/>
  <c r="C138" i="5"/>
  <c r="I153" i="5"/>
  <c r="H137" i="5"/>
  <c r="I146" i="5"/>
  <c r="I137" i="5"/>
  <c r="G137" i="5"/>
  <c r="K116" i="5"/>
  <c r="M116" i="5"/>
  <c r="L116" i="5"/>
  <c r="L124" i="5"/>
  <c r="K124" i="5"/>
  <c r="M124" i="5"/>
  <c r="G94" i="5"/>
  <c r="H94" i="5"/>
  <c r="I94" i="5"/>
  <c r="G101" i="5"/>
  <c r="H101" i="5"/>
  <c r="I101" i="5"/>
  <c r="I159" i="5"/>
  <c r="I173" i="5"/>
  <c r="E81" i="5"/>
  <c r="M78" i="5"/>
  <c r="H132" i="5"/>
  <c r="I132" i="5"/>
  <c r="G132" i="5"/>
  <c r="L109" i="5"/>
  <c r="K109" i="5"/>
  <c r="G95" i="5"/>
  <c r="H95" i="5"/>
  <c r="I95" i="5"/>
  <c r="I103" i="5"/>
  <c r="G103" i="5"/>
  <c r="I161" i="5"/>
  <c r="H103" i="5"/>
  <c r="B155" i="5"/>
  <c r="B148" i="5"/>
  <c r="I166" i="5"/>
  <c r="D136" i="5"/>
  <c r="E136" i="5"/>
  <c r="C136" i="5"/>
  <c r="E152" i="5"/>
  <c r="E145" i="5"/>
  <c r="I168" i="5"/>
  <c r="E95" i="5"/>
  <c r="D95" i="5"/>
  <c r="C95" i="5"/>
  <c r="E103" i="5"/>
  <c r="C103" i="5"/>
  <c r="E175" i="5"/>
  <c r="E161" i="5"/>
  <c r="D103" i="5"/>
  <c r="I160" i="5"/>
  <c r="I102" i="5"/>
  <c r="G102" i="5"/>
  <c r="H102" i="5"/>
  <c r="L129" i="5"/>
  <c r="M129" i="5"/>
  <c r="K129" i="5"/>
  <c r="I81" i="5"/>
  <c r="L131" i="5"/>
  <c r="K131" i="5"/>
  <c r="M131" i="5"/>
  <c r="I152" i="5"/>
  <c r="E153" i="5"/>
  <c r="E146" i="5"/>
  <c r="D137" i="5"/>
  <c r="E137" i="5"/>
  <c r="C137" i="5"/>
  <c r="M80" i="5"/>
  <c r="K110" i="5"/>
  <c r="L110" i="5"/>
  <c r="I176" i="5"/>
  <c r="H111" i="5"/>
  <c r="G111" i="5"/>
  <c r="H125" i="5"/>
  <c r="I125" i="5"/>
  <c r="G125" i="5"/>
  <c r="E166" i="5"/>
  <c r="D94" i="5"/>
  <c r="C94" i="5"/>
  <c r="E94" i="5"/>
  <c r="E190" i="5"/>
  <c r="D155" i="5"/>
  <c r="D148" i="5"/>
  <c r="M60" i="5"/>
  <c r="D118" i="5"/>
  <c r="E118" i="5"/>
  <c r="C118" i="5"/>
  <c r="E168" i="5"/>
  <c r="E96" i="5"/>
  <c r="D96" i="5"/>
  <c r="C96" i="5"/>
  <c r="C155" i="5"/>
  <c r="C148" i="5"/>
  <c r="B139" i="5"/>
  <c r="L123" i="5"/>
  <c r="M123" i="5"/>
  <c r="K123" i="5"/>
  <c r="H138" i="5"/>
  <c r="I154" i="5"/>
  <c r="I147" i="5"/>
  <c r="I138" i="5"/>
  <c r="G138" i="5"/>
  <c r="K108" i="5"/>
  <c r="M108" i="5"/>
  <c r="L108" i="5"/>
  <c r="C101" i="5"/>
  <c r="D101" i="5"/>
  <c r="E159" i="5"/>
  <c r="E173" i="5"/>
  <c r="E101" i="5"/>
  <c r="M74" i="5"/>
  <c r="D132" i="5"/>
  <c r="E132" i="5"/>
  <c r="C132" i="5"/>
  <c r="I175" i="5"/>
  <c r="H118" i="5"/>
  <c r="I118" i="5"/>
  <c r="G118" i="5"/>
  <c r="D125" i="5"/>
  <c r="E125" i="5"/>
  <c r="C125" i="5"/>
  <c r="M67" i="5"/>
  <c r="M53" i="5"/>
  <c r="E176" i="5"/>
  <c r="D111" i="5"/>
  <c r="C111" i="5"/>
  <c r="E111" i="5"/>
  <c r="E174" i="5"/>
  <c r="M44" i="5"/>
  <c r="M174" i="5" s="1"/>
  <c r="M43" i="5"/>
  <c r="M45" i="5"/>
  <c r="M189" i="5" s="1"/>
  <c r="M38" i="5"/>
  <c r="M182" i="5" s="1"/>
  <c r="L261" i="5" s="1"/>
  <c r="AB7" i="10"/>
  <c r="AB6" i="10"/>
  <c r="AB5" i="10"/>
  <c r="AA7" i="10"/>
  <c r="AA6" i="10"/>
  <c r="V5" i="10"/>
  <c r="W8" i="10" s="1"/>
  <c r="W31" i="10"/>
  <c r="L10" i="10"/>
  <c r="W113" i="10"/>
  <c r="W109" i="10"/>
  <c r="W105" i="10"/>
  <c r="W98" i="10"/>
  <c r="W85" i="10"/>
  <c r="W81" i="10"/>
  <c r="W77" i="10"/>
  <c r="W73" i="10"/>
  <c r="W69" i="10"/>
  <c r="W65" i="10"/>
  <c r="W58" i="10"/>
  <c r="W51" i="10"/>
  <c r="W43" i="10"/>
  <c r="W39" i="10"/>
  <c r="W35" i="10"/>
  <c r="W27" i="10"/>
  <c r="W23" i="10"/>
  <c r="W19" i="10"/>
  <c r="W15" i="10"/>
  <c r="M58" i="10"/>
  <c r="L56" i="10"/>
  <c r="K56" i="10"/>
  <c r="D179" i="4"/>
  <c r="E179" i="4"/>
  <c r="G179" i="4"/>
  <c r="H179" i="4"/>
  <c r="I179" i="4"/>
  <c r="K179" i="4"/>
  <c r="L179" i="4"/>
  <c r="M179" i="4"/>
  <c r="D180" i="4"/>
  <c r="E180" i="4"/>
  <c r="G180" i="4"/>
  <c r="H180" i="4"/>
  <c r="I180" i="4"/>
  <c r="K180" i="4"/>
  <c r="L180" i="4"/>
  <c r="M180" i="4"/>
  <c r="D181" i="4"/>
  <c r="E181" i="4"/>
  <c r="G181" i="4"/>
  <c r="H181" i="4"/>
  <c r="I181" i="4"/>
  <c r="K181" i="4"/>
  <c r="L181" i="4"/>
  <c r="M181" i="4"/>
  <c r="D182" i="4"/>
  <c r="E182" i="4"/>
  <c r="G182" i="4"/>
  <c r="H182" i="4"/>
  <c r="I182" i="4"/>
  <c r="K182" i="4"/>
  <c r="L182" i="4"/>
  <c r="M182" i="4"/>
  <c r="C180" i="4"/>
  <c r="C181" i="4"/>
  <c r="C182" i="4"/>
  <c r="C179" i="4"/>
  <c r="D172" i="4"/>
  <c r="E172" i="4"/>
  <c r="G172" i="4"/>
  <c r="H172" i="4"/>
  <c r="I172" i="4"/>
  <c r="K172" i="4"/>
  <c r="L172" i="4"/>
  <c r="M172" i="4"/>
  <c r="D173" i="4"/>
  <c r="E173" i="4"/>
  <c r="G173" i="4"/>
  <c r="H173" i="4"/>
  <c r="I173" i="4"/>
  <c r="K173" i="4"/>
  <c r="L173" i="4"/>
  <c r="M173" i="4"/>
  <c r="D174" i="4"/>
  <c r="E174" i="4"/>
  <c r="G174" i="4"/>
  <c r="H174" i="4"/>
  <c r="I174" i="4"/>
  <c r="K174" i="4"/>
  <c r="L174" i="4"/>
  <c r="M174" i="4"/>
  <c r="D175" i="4"/>
  <c r="E175" i="4"/>
  <c r="G175" i="4"/>
  <c r="H175" i="4"/>
  <c r="I175" i="4"/>
  <c r="K175" i="4"/>
  <c r="L175" i="4"/>
  <c r="M175" i="4"/>
  <c r="C173" i="4"/>
  <c r="C174" i="4"/>
  <c r="C175" i="4"/>
  <c r="C172" i="4"/>
  <c r="D165" i="4"/>
  <c r="E165" i="4"/>
  <c r="G165" i="4"/>
  <c r="H165" i="4"/>
  <c r="I165" i="4"/>
  <c r="K165" i="4"/>
  <c r="L165" i="4"/>
  <c r="M165" i="4"/>
  <c r="D166" i="4"/>
  <c r="E166" i="4"/>
  <c r="G166" i="4"/>
  <c r="H166" i="4"/>
  <c r="I166" i="4"/>
  <c r="K166" i="4"/>
  <c r="L166" i="4"/>
  <c r="M166" i="4"/>
  <c r="D167" i="4"/>
  <c r="E167" i="4"/>
  <c r="G167" i="4"/>
  <c r="H167" i="4"/>
  <c r="I167" i="4"/>
  <c r="K167" i="4"/>
  <c r="L167" i="4"/>
  <c r="M167" i="4"/>
  <c r="D168" i="4"/>
  <c r="E168" i="4"/>
  <c r="G168" i="4"/>
  <c r="H168" i="4"/>
  <c r="I168" i="4"/>
  <c r="K168" i="4"/>
  <c r="L168" i="4"/>
  <c r="M168" i="4"/>
  <c r="C166" i="4"/>
  <c r="C167" i="4"/>
  <c r="C246" i="4" s="1"/>
  <c r="C168" i="4"/>
  <c r="C165" i="4"/>
  <c r="D158" i="4"/>
  <c r="E158" i="4"/>
  <c r="G158" i="4"/>
  <c r="H158" i="4"/>
  <c r="I158" i="4"/>
  <c r="K158" i="4"/>
  <c r="L158" i="4"/>
  <c r="M158" i="4"/>
  <c r="D159" i="4"/>
  <c r="E159" i="4"/>
  <c r="G159" i="4"/>
  <c r="H159" i="4"/>
  <c r="I159" i="4"/>
  <c r="K159" i="4"/>
  <c r="L159" i="4"/>
  <c r="M159" i="4"/>
  <c r="D160" i="4"/>
  <c r="E160" i="4"/>
  <c r="G160" i="4"/>
  <c r="H160" i="4"/>
  <c r="I160" i="4"/>
  <c r="K160" i="4"/>
  <c r="L160" i="4"/>
  <c r="M160" i="4"/>
  <c r="D161" i="4"/>
  <c r="E161" i="4"/>
  <c r="G161" i="4"/>
  <c r="H161" i="4"/>
  <c r="I161" i="4"/>
  <c r="K161" i="4"/>
  <c r="L161" i="4"/>
  <c r="M161" i="4"/>
  <c r="C159" i="4"/>
  <c r="C160" i="4"/>
  <c r="C239" i="4" s="1"/>
  <c r="C161" i="4"/>
  <c r="C158" i="4"/>
  <c r="D151" i="4"/>
  <c r="E151" i="4"/>
  <c r="G151" i="4"/>
  <c r="H151" i="4"/>
  <c r="I151" i="4"/>
  <c r="K151" i="4"/>
  <c r="L151" i="4"/>
  <c r="M151" i="4"/>
  <c r="D152" i="4"/>
  <c r="E152" i="4"/>
  <c r="G152" i="4"/>
  <c r="H152" i="4"/>
  <c r="I152" i="4"/>
  <c r="K152" i="4"/>
  <c r="L152" i="4"/>
  <c r="M152" i="4"/>
  <c r="D153" i="4"/>
  <c r="E153" i="4"/>
  <c r="G153" i="4"/>
  <c r="H153" i="4"/>
  <c r="I153" i="4"/>
  <c r="K153" i="4"/>
  <c r="L153" i="4"/>
  <c r="M153" i="4"/>
  <c r="D154" i="4"/>
  <c r="E154" i="4"/>
  <c r="G154" i="4"/>
  <c r="H154" i="4"/>
  <c r="I154" i="4"/>
  <c r="K154" i="4"/>
  <c r="L154" i="4"/>
  <c r="M154" i="4"/>
  <c r="C152" i="4"/>
  <c r="C153" i="4"/>
  <c r="C154" i="4"/>
  <c r="C151" i="4"/>
  <c r="D144" i="4"/>
  <c r="E144" i="4"/>
  <c r="G144" i="4"/>
  <c r="H144" i="4"/>
  <c r="I144" i="4"/>
  <c r="K144" i="4"/>
  <c r="L144" i="4"/>
  <c r="M144" i="4"/>
  <c r="D145" i="4"/>
  <c r="E145" i="4"/>
  <c r="G145" i="4"/>
  <c r="H145" i="4"/>
  <c r="I145" i="4"/>
  <c r="K145" i="4"/>
  <c r="L145" i="4"/>
  <c r="M145" i="4"/>
  <c r="D146" i="4"/>
  <c r="E146" i="4"/>
  <c r="G146" i="4"/>
  <c r="H146" i="4"/>
  <c r="I146" i="4"/>
  <c r="K146" i="4"/>
  <c r="L146" i="4"/>
  <c r="M146" i="4"/>
  <c r="D147" i="4"/>
  <c r="E147" i="4"/>
  <c r="G147" i="4"/>
  <c r="H147" i="4"/>
  <c r="I147" i="4"/>
  <c r="K147" i="4"/>
  <c r="L147" i="4"/>
  <c r="M147" i="4"/>
  <c r="C145" i="4"/>
  <c r="C146" i="4"/>
  <c r="C147" i="4"/>
  <c r="C144" i="4"/>
  <c r="D137" i="4"/>
  <c r="E137" i="4"/>
  <c r="G137" i="4"/>
  <c r="H137" i="4"/>
  <c r="I137" i="4"/>
  <c r="K137" i="4"/>
  <c r="L137" i="4"/>
  <c r="M137" i="4"/>
  <c r="D138" i="4"/>
  <c r="E138" i="4"/>
  <c r="G138" i="4"/>
  <c r="H138" i="4"/>
  <c r="I138" i="4"/>
  <c r="K138" i="4"/>
  <c r="L138" i="4"/>
  <c r="M138" i="4"/>
  <c r="D139" i="4"/>
  <c r="E139" i="4"/>
  <c r="G139" i="4"/>
  <c r="H139" i="4"/>
  <c r="I139" i="4"/>
  <c r="K139" i="4"/>
  <c r="L139" i="4"/>
  <c r="M139" i="4"/>
  <c r="D140" i="4"/>
  <c r="E140" i="4"/>
  <c r="G140" i="4"/>
  <c r="H140" i="4"/>
  <c r="I140" i="4"/>
  <c r="K140" i="4"/>
  <c r="L140" i="4"/>
  <c r="M140" i="4"/>
  <c r="C138" i="4"/>
  <c r="C139" i="4"/>
  <c r="C140" i="4"/>
  <c r="C137" i="4"/>
  <c r="D130" i="4"/>
  <c r="E130" i="4"/>
  <c r="G130" i="4"/>
  <c r="H130" i="4"/>
  <c r="I130" i="4"/>
  <c r="K130" i="4"/>
  <c r="L130" i="4"/>
  <c r="M130" i="4"/>
  <c r="D131" i="4"/>
  <c r="E131" i="4"/>
  <c r="G131" i="4"/>
  <c r="H131" i="4"/>
  <c r="I131" i="4"/>
  <c r="K131" i="4"/>
  <c r="L131" i="4"/>
  <c r="M131" i="4"/>
  <c r="D132" i="4"/>
  <c r="E132" i="4"/>
  <c r="G132" i="4"/>
  <c r="H132" i="4"/>
  <c r="I132" i="4"/>
  <c r="K132" i="4"/>
  <c r="L132" i="4"/>
  <c r="M132" i="4"/>
  <c r="D133" i="4"/>
  <c r="E133" i="4"/>
  <c r="G133" i="4"/>
  <c r="H133" i="4"/>
  <c r="I133" i="4"/>
  <c r="K133" i="4"/>
  <c r="L133" i="4"/>
  <c r="M133" i="4"/>
  <c r="C131" i="4"/>
  <c r="C210" i="4" s="1"/>
  <c r="C132" i="4"/>
  <c r="C133" i="4"/>
  <c r="C130" i="4"/>
  <c r="D123" i="4"/>
  <c r="E123" i="4"/>
  <c r="G123" i="4"/>
  <c r="H123" i="4"/>
  <c r="I123" i="4"/>
  <c r="K123" i="4"/>
  <c r="L123" i="4"/>
  <c r="M123" i="4"/>
  <c r="D124" i="4"/>
  <c r="E124" i="4"/>
  <c r="G124" i="4"/>
  <c r="H124" i="4"/>
  <c r="I124" i="4"/>
  <c r="K124" i="4"/>
  <c r="L124" i="4"/>
  <c r="M124" i="4"/>
  <c r="D125" i="4"/>
  <c r="E125" i="4"/>
  <c r="G125" i="4"/>
  <c r="H125" i="4"/>
  <c r="I125" i="4"/>
  <c r="K125" i="4"/>
  <c r="L125" i="4"/>
  <c r="M125" i="4"/>
  <c r="D126" i="4"/>
  <c r="E126" i="4"/>
  <c r="G126" i="4"/>
  <c r="H126" i="4"/>
  <c r="I126" i="4"/>
  <c r="K126" i="4"/>
  <c r="L126" i="4"/>
  <c r="M126" i="4"/>
  <c r="C124" i="4"/>
  <c r="C125" i="4"/>
  <c r="C126" i="4"/>
  <c r="C123" i="4"/>
  <c r="M119" i="4"/>
  <c r="L119" i="4"/>
  <c r="K119" i="4"/>
  <c r="M118" i="4"/>
  <c r="L118" i="4"/>
  <c r="K118" i="4"/>
  <c r="M117" i="4"/>
  <c r="L117" i="4"/>
  <c r="K117" i="4"/>
  <c r="M116" i="4"/>
  <c r="L116" i="4"/>
  <c r="K116" i="4"/>
  <c r="I119" i="4"/>
  <c r="H119" i="4"/>
  <c r="G119" i="4"/>
  <c r="I118" i="4"/>
  <c r="H118" i="4"/>
  <c r="G118" i="4"/>
  <c r="I117" i="4"/>
  <c r="H117" i="4"/>
  <c r="G117" i="4"/>
  <c r="I116" i="4"/>
  <c r="H116" i="4"/>
  <c r="G116" i="4"/>
  <c r="D116" i="4"/>
  <c r="E116" i="4"/>
  <c r="D117" i="4"/>
  <c r="E117" i="4"/>
  <c r="D118" i="4"/>
  <c r="E118" i="4"/>
  <c r="D119" i="4"/>
  <c r="E119" i="4"/>
  <c r="C117" i="4"/>
  <c r="C118" i="4"/>
  <c r="C119" i="4"/>
  <c r="C116" i="4"/>
  <c r="M112" i="4"/>
  <c r="L112" i="4"/>
  <c r="K112" i="4"/>
  <c r="M111" i="4"/>
  <c r="L111" i="4"/>
  <c r="K111" i="4"/>
  <c r="M110" i="4"/>
  <c r="L110" i="4"/>
  <c r="K110" i="4"/>
  <c r="M109" i="4"/>
  <c r="L109" i="4"/>
  <c r="K109" i="4"/>
  <c r="I112" i="4"/>
  <c r="H112" i="4"/>
  <c r="G112" i="4"/>
  <c r="I111" i="4"/>
  <c r="H111" i="4"/>
  <c r="G111" i="4"/>
  <c r="I110" i="4"/>
  <c r="H110" i="4"/>
  <c r="G110" i="4"/>
  <c r="I109" i="4"/>
  <c r="H109" i="4"/>
  <c r="G109" i="4"/>
  <c r="D109" i="4"/>
  <c r="E109" i="4"/>
  <c r="D110" i="4"/>
  <c r="E110" i="4"/>
  <c r="D111" i="4"/>
  <c r="E111" i="4"/>
  <c r="D112" i="4"/>
  <c r="E112" i="4"/>
  <c r="C110" i="4"/>
  <c r="C111" i="4"/>
  <c r="C112" i="4"/>
  <c r="C191" i="4" s="1"/>
  <c r="C109" i="4"/>
  <c r="M240" i="6" l="1"/>
  <c r="M90" i="6"/>
  <c r="K219" i="6" s="1"/>
  <c r="O81" i="6"/>
  <c r="M187" i="5"/>
  <c r="M46" i="5"/>
  <c r="M203" i="5"/>
  <c r="K282" i="5" s="1"/>
  <c r="B227" i="5"/>
  <c r="M175" i="5"/>
  <c r="C189" i="4"/>
  <c r="C226" i="4"/>
  <c r="C240" i="4"/>
  <c r="C254" i="4"/>
  <c r="K240" i="4"/>
  <c r="K237" i="4"/>
  <c r="G230" i="4"/>
  <c r="G240" i="4"/>
  <c r="G239" i="4"/>
  <c r="G238" i="4"/>
  <c r="G237" i="4"/>
  <c r="G254" i="4"/>
  <c r="G253" i="4"/>
  <c r="G252" i="4"/>
  <c r="G251" i="4"/>
  <c r="K233" i="6"/>
  <c r="L233" i="6"/>
  <c r="M233" i="6"/>
  <c r="G188" i="4"/>
  <c r="K188" i="4"/>
  <c r="G195" i="4"/>
  <c r="K195" i="4"/>
  <c r="K205" i="4"/>
  <c r="K204" i="4"/>
  <c r="K203" i="4"/>
  <c r="K202" i="4"/>
  <c r="G212" i="4"/>
  <c r="K211" i="4"/>
  <c r="K209" i="4"/>
  <c r="K219" i="4"/>
  <c r="G219" i="4"/>
  <c r="K218" i="4"/>
  <c r="G218" i="4"/>
  <c r="K217" i="4"/>
  <c r="K216" i="4"/>
  <c r="K239" i="4"/>
  <c r="K238" i="4"/>
  <c r="K254" i="4"/>
  <c r="K253" i="4"/>
  <c r="K252" i="4"/>
  <c r="K251" i="4"/>
  <c r="K261" i="4"/>
  <c r="K260" i="4"/>
  <c r="K259" i="4"/>
  <c r="K258" i="4"/>
  <c r="C190" i="4"/>
  <c r="C188" i="4"/>
  <c r="G190" i="4"/>
  <c r="K190" i="4"/>
  <c r="C211" i="4"/>
  <c r="C209" i="4"/>
  <c r="C225" i="4"/>
  <c r="C223" i="4"/>
  <c r="C230" i="4"/>
  <c r="C238" i="4"/>
  <c r="C237" i="4"/>
  <c r="C245" i="4"/>
  <c r="C244" i="4"/>
  <c r="C253" i="4"/>
  <c r="C252" i="4"/>
  <c r="C251" i="4"/>
  <c r="C259" i="4"/>
  <c r="C258" i="4"/>
  <c r="M261" i="5"/>
  <c r="M210" i="5"/>
  <c r="K289" i="5" s="1"/>
  <c r="K261" i="5"/>
  <c r="M196" i="5"/>
  <c r="M275" i="5" s="1"/>
  <c r="B234" i="5"/>
  <c r="H240" i="5"/>
  <c r="G240" i="5"/>
  <c r="I240" i="5"/>
  <c r="M217" i="5"/>
  <c r="L296" i="5" s="1"/>
  <c r="I239" i="5"/>
  <c r="H239" i="5"/>
  <c r="G239" i="5"/>
  <c r="M188" i="5"/>
  <c r="M267" i="5" s="1"/>
  <c r="M201" i="5"/>
  <c r="M104" i="5"/>
  <c r="M215" i="5"/>
  <c r="K294" i="5" s="1"/>
  <c r="I238" i="5"/>
  <c r="H238" i="5"/>
  <c r="G238" i="5"/>
  <c r="L268" i="5"/>
  <c r="M268" i="5"/>
  <c r="K268" i="5"/>
  <c r="E240" i="5"/>
  <c r="D240" i="5"/>
  <c r="C240" i="5"/>
  <c r="E239" i="5"/>
  <c r="D239" i="5"/>
  <c r="C239" i="5"/>
  <c r="M202" i="5"/>
  <c r="M281" i="5" s="1"/>
  <c r="M216" i="5"/>
  <c r="K295" i="5" s="1"/>
  <c r="C238" i="5"/>
  <c r="E238" i="5"/>
  <c r="D238" i="5"/>
  <c r="L282" i="6"/>
  <c r="M282" i="6"/>
  <c r="K282" i="6"/>
  <c r="L289" i="6"/>
  <c r="M289" i="6"/>
  <c r="K289" i="6"/>
  <c r="L275" i="6"/>
  <c r="M275" i="6"/>
  <c r="K275" i="6"/>
  <c r="L268" i="6"/>
  <c r="K268" i="6"/>
  <c r="M268" i="6"/>
  <c r="K210" i="6"/>
  <c r="L261" i="6"/>
  <c r="M261" i="6"/>
  <c r="K261" i="6"/>
  <c r="L254" i="6"/>
  <c r="M254" i="6"/>
  <c r="K254" i="6"/>
  <c r="L210" i="6"/>
  <c r="M97" i="6"/>
  <c r="K226" i="6" s="1"/>
  <c r="M210" i="6"/>
  <c r="I226" i="6"/>
  <c r="H226" i="6"/>
  <c r="G226" i="6"/>
  <c r="I219" i="6"/>
  <c r="H219" i="6"/>
  <c r="G219" i="6"/>
  <c r="L218" i="6"/>
  <c r="K218" i="6"/>
  <c r="M218" i="6"/>
  <c r="M225" i="6"/>
  <c r="K225" i="6"/>
  <c r="L225" i="6"/>
  <c r="M217" i="6"/>
  <c r="L217" i="6"/>
  <c r="K217" i="6"/>
  <c r="L224" i="6"/>
  <c r="K224" i="6"/>
  <c r="M224" i="6"/>
  <c r="D226" i="6"/>
  <c r="E226" i="6"/>
  <c r="C226" i="6"/>
  <c r="L219" i="6"/>
  <c r="M219" i="6"/>
  <c r="D219" i="6"/>
  <c r="E219" i="6"/>
  <c r="C219" i="6"/>
  <c r="G297" i="5"/>
  <c r="H297" i="5"/>
  <c r="I297" i="5"/>
  <c r="L289" i="5"/>
  <c r="L295" i="5"/>
  <c r="C297" i="5"/>
  <c r="E297" i="5"/>
  <c r="D297" i="5"/>
  <c r="M218" i="5"/>
  <c r="G283" i="5"/>
  <c r="H283" i="5"/>
  <c r="I283" i="5"/>
  <c r="L282" i="5"/>
  <c r="M282" i="5"/>
  <c r="K281" i="5"/>
  <c r="M81" i="5"/>
  <c r="L139" i="5" s="1"/>
  <c r="M204" i="5"/>
  <c r="D283" i="5"/>
  <c r="C283" i="5"/>
  <c r="E283" i="5"/>
  <c r="G269" i="5"/>
  <c r="H269" i="5"/>
  <c r="I269" i="5"/>
  <c r="H226" i="5"/>
  <c r="G226" i="5"/>
  <c r="I226" i="5"/>
  <c r="G254" i="5"/>
  <c r="H254" i="5"/>
  <c r="G233" i="5"/>
  <c r="I233" i="5"/>
  <c r="H233" i="5"/>
  <c r="I232" i="5"/>
  <c r="H232" i="5"/>
  <c r="G232" i="5"/>
  <c r="G247" i="5"/>
  <c r="H247" i="5"/>
  <c r="I225" i="5"/>
  <c r="G225" i="5"/>
  <c r="H225" i="5"/>
  <c r="G245" i="5"/>
  <c r="G252" i="5"/>
  <c r="G231" i="5"/>
  <c r="I231" i="5"/>
  <c r="H231" i="5"/>
  <c r="H255" i="5"/>
  <c r="G255" i="5"/>
  <c r="D247" i="5"/>
  <c r="C247" i="5"/>
  <c r="D254" i="5"/>
  <c r="C254" i="5"/>
  <c r="K253" i="5"/>
  <c r="L253" i="5"/>
  <c r="D253" i="5"/>
  <c r="C253" i="5"/>
  <c r="K254" i="5"/>
  <c r="L254" i="5"/>
  <c r="C255" i="5"/>
  <c r="D255" i="5"/>
  <c r="E255" i="5"/>
  <c r="C245" i="5"/>
  <c r="D245" i="5"/>
  <c r="E245" i="5"/>
  <c r="C252" i="5"/>
  <c r="D252" i="5"/>
  <c r="E252" i="5"/>
  <c r="E226" i="5"/>
  <c r="C226" i="5"/>
  <c r="D226" i="5"/>
  <c r="D233" i="5"/>
  <c r="C233" i="5"/>
  <c r="E233" i="5"/>
  <c r="E225" i="5"/>
  <c r="D225" i="5"/>
  <c r="C225" i="5"/>
  <c r="D232" i="5"/>
  <c r="C232" i="5"/>
  <c r="E232" i="5"/>
  <c r="C269" i="5"/>
  <c r="E269" i="5"/>
  <c r="D269" i="5"/>
  <c r="E224" i="5"/>
  <c r="D224" i="5"/>
  <c r="C224" i="5"/>
  <c r="M266" i="5"/>
  <c r="L266" i="5"/>
  <c r="K266" i="5"/>
  <c r="D231" i="5"/>
  <c r="C231" i="5"/>
  <c r="E231" i="5"/>
  <c r="C247" i="4"/>
  <c r="K247" i="4"/>
  <c r="G247" i="4"/>
  <c r="K246" i="4"/>
  <c r="G246" i="4"/>
  <c r="K245" i="4"/>
  <c r="G245" i="4"/>
  <c r="K244" i="4"/>
  <c r="G244" i="4"/>
  <c r="K96" i="5"/>
  <c r="L96" i="5"/>
  <c r="M96" i="5"/>
  <c r="K111" i="5"/>
  <c r="M111" i="5"/>
  <c r="L111" i="5"/>
  <c r="L132" i="5"/>
  <c r="K132" i="5"/>
  <c r="M132" i="5"/>
  <c r="L125" i="5"/>
  <c r="K125" i="5"/>
  <c r="M125" i="5"/>
  <c r="E104" i="5"/>
  <c r="C104" i="5"/>
  <c r="D104" i="5"/>
  <c r="M101" i="5"/>
  <c r="K101" i="5"/>
  <c r="L101" i="5"/>
  <c r="M173" i="5"/>
  <c r="I104" i="5"/>
  <c r="G104" i="5"/>
  <c r="H104" i="5"/>
  <c r="L118" i="5"/>
  <c r="K118" i="5"/>
  <c r="M118" i="5"/>
  <c r="L136" i="5"/>
  <c r="M152" i="5"/>
  <c r="K136" i="5"/>
  <c r="M136" i="5"/>
  <c r="M153" i="5"/>
  <c r="L137" i="5"/>
  <c r="K137" i="5"/>
  <c r="M137" i="5"/>
  <c r="M102" i="5"/>
  <c r="K102" i="5"/>
  <c r="L102" i="5"/>
  <c r="H139" i="5"/>
  <c r="I155" i="5"/>
  <c r="G139" i="5"/>
  <c r="I139" i="5"/>
  <c r="D139" i="5"/>
  <c r="E155" i="5"/>
  <c r="E139" i="5"/>
  <c r="C139" i="5"/>
  <c r="M103" i="5"/>
  <c r="K103" i="5"/>
  <c r="M161" i="5"/>
  <c r="L103" i="5"/>
  <c r="M168" i="5"/>
  <c r="L138" i="5"/>
  <c r="M154" i="5"/>
  <c r="K138" i="5"/>
  <c r="M147" i="5"/>
  <c r="M138" i="5"/>
  <c r="AB8" i="10"/>
  <c r="AA5" i="10"/>
  <c r="AA8" i="10" s="1"/>
  <c r="C261" i="4"/>
  <c r="G261" i="4"/>
  <c r="G260" i="4"/>
  <c r="G259" i="4"/>
  <c r="G258" i="4"/>
  <c r="C260" i="4"/>
  <c r="K226" i="4"/>
  <c r="G226" i="4"/>
  <c r="K225" i="4"/>
  <c r="G225" i="4"/>
  <c r="K223" i="4"/>
  <c r="G223" i="4"/>
  <c r="C233" i="4"/>
  <c r="K233" i="4"/>
  <c r="G233" i="4"/>
  <c r="K232" i="4"/>
  <c r="G232" i="4"/>
  <c r="K230" i="4"/>
  <c r="C232" i="4"/>
  <c r="C197" i="4"/>
  <c r="C195" i="4"/>
  <c r="G197" i="4"/>
  <c r="K197" i="4"/>
  <c r="C205" i="4"/>
  <c r="C204" i="4"/>
  <c r="C202" i="4"/>
  <c r="C219" i="4"/>
  <c r="C218" i="4"/>
  <c r="C217" i="4"/>
  <c r="C216" i="4"/>
  <c r="G217" i="4"/>
  <c r="G216" i="4"/>
  <c r="W117" i="10"/>
  <c r="E39" i="5"/>
  <c r="M37" i="5"/>
  <c r="M146" i="5" s="1"/>
  <c r="M36" i="5"/>
  <c r="I39" i="5"/>
  <c r="C196" i="4"/>
  <c r="C212" i="4"/>
  <c r="G191" i="4"/>
  <c r="K191" i="4"/>
  <c r="G198" i="4"/>
  <c r="K198" i="4"/>
  <c r="K212" i="4"/>
  <c r="K210" i="4"/>
  <c r="G189" i="4"/>
  <c r="K189" i="4"/>
  <c r="G196" i="4"/>
  <c r="K196" i="4"/>
  <c r="G205" i="4"/>
  <c r="G204" i="4"/>
  <c r="G203" i="4"/>
  <c r="G202" i="4"/>
  <c r="G211" i="4"/>
  <c r="G210" i="4"/>
  <c r="G209" i="4"/>
  <c r="C203" i="4"/>
  <c r="C198" i="4"/>
  <c r="K96" i="4"/>
  <c r="H96" i="4"/>
  <c r="G96" i="4"/>
  <c r="D96" i="4"/>
  <c r="C96" i="4"/>
  <c r="K95" i="4"/>
  <c r="G95" i="4"/>
  <c r="C95" i="4"/>
  <c r="K94" i="4"/>
  <c r="G94" i="4"/>
  <c r="C94" i="4"/>
  <c r="K93" i="4"/>
  <c r="G93" i="4"/>
  <c r="D93" i="4"/>
  <c r="C93" i="4"/>
  <c r="K103" i="4"/>
  <c r="G103" i="4"/>
  <c r="C103" i="4"/>
  <c r="K102" i="4"/>
  <c r="G102" i="4"/>
  <c r="C102" i="4"/>
  <c r="K101" i="4"/>
  <c r="G101" i="4"/>
  <c r="C101" i="4"/>
  <c r="K100" i="4"/>
  <c r="G100" i="4"/>
  <c r="C100" i="4"/>
  <c r="K89" i="4"/>
  <c r="G89" i="4"/>
  <c r="C89" i="4"/>
  <c r="K88" i="4"/>
  <c r="G88" i="4"/>
  <c r="C88" i="4"/>
  <c r="K87" i="4"/>
  <c r="G87" i="4"/>
  <c r="C87" i="4"/>
  <c r="K86" i="4"/>
  <c r="G86" i="4"/>
  <c r="C86" i="4"/>
  <c r="K82" i="4"/>
  <c r="G82" i="4"/>
  <c r="C82" i="4"/>
  <c r="K81" i="4"/>
  <c r="G81" i="4"/>
  <c r="C81" i="4"/>
  <c r="K79" i="4"/>
  <c r="G79" i="4"/>
  <c r="C79" i="4"/>
  <c r="K75" i="4"/>
  <c r="G75" i="4"/>
  <c r="C75" i="4"/>
  <c r="K74" i="4"/>
  <c r="J74" i="4"/>
  <c r="I74" i="4"/>
  <c r="H74" i="4"/>
  <c r="G74" i="4"/>
  <c r="F74" i="4"/>
  <c r="D74" i="4"/>
  <c r="C74" i="4"/>
  <c r="K73" i="4"/>
  <c r="G73" i="4"/>
  <c r="D73" i="4"/>
  <c r="C73" i="4"/>
  <c r="K72" i="4"/>
  <c r="J72" i="4"/>
  <c r="H72" i="4"/>
  <c r="G72" i="4"/>
  <c r="C72" i="4"/>
  <c r="K68" i="4"/>
  <c r="G68" i="4"/>
  <c r="C68" i="4"/>
  <c r="K67" i="4"/>
  <c r="G67" i="4"/>
  <c r="C67" i="4"/>
  <c r="K66" i="4"/>
  <c r="G66" i="4"/>
  <c r="C66" i="4"/>
  <c r="K65" i="4"/>
  <c r="G65" i="4"/>
  <c r="C65" i="4"/>
  <c r="K61" i="4"/>
  <c r="K60" i="4"/>
  <c r="K59" i="4"/>
  <c r="K58" i="4"/>
  <c r="G61" i="4"/>
  <c r="G60" i="4"/>
  <c r="G59" i="4"/>
  <c r="G58" i="4"/>
  <c r="C59" i="4"/>
  <c r="C60" i="4"/>
  <c r="C61" i="4"/>
  <c r="C58" i="4"/>
  <c r="N45" i="4"/>
  <c r="H93" i="4"/>
  <c r="H94" i="4"/>
  <c r="D94" i="4"/>
  <c r="D95" i="4"/>
  <c r="P34" i="4"/>
  <c r="H89" i="4"/>
  <c r="H88" i="4"/>
  <c r="H87" i="4"/>
  <c r="D88" i="4"/>
  <c r="N35" i="4"/>
  <c r="H81" i="4"/>
  <c r="H82" i="4"/>
  <c r="D81" i="4"/>
  <c r="F79" i="4"/>
  <c r="N23" i="4"/>
  <c r="N74" i="4" s="1"/>
  <c r="H73" i="4"/>
  <c r="F49" i="4"/>
  <c r="X117" i="9"/>
  <c r="X85" i="9"/>
  <c r="J66" i="4"/>
  <c r="J68" i="4"/>
  <c r="F68" i="4"/>
  <c r="F66" i="4"/>
  <c r="F67" i="4"/>
  <c r="F59" i="4"/>
  <c r="K296" i="5" l="1"/>
  <c r="K267" i="5"/>
  <c r="L267" i="5"/>
  <c r="M295" i="5"/>
  <c r="K139" i="5"/>
  <c r="O42" i="5"/>
  <c r="P81" i="5"/>
  <c r="M289" i="5"/>
  <c r="L275" i="5"/>
  <c r="K275" i="5"/>
  <c r="I183" i="5"/>
  <c r="I211" i="5"/>
  <c r="I197" i="5"/>
  <c r="M209" i="5"/>
  <c r="M195" i="5"/>
  <c r="M181" i="5"/>
  <c r="M194" i="5"/>
  <c r="M180" i="5"/>
  <c r="M208" i="5"/>
  <c r="E183" i="5"/>
  <c r="E197" i="5"/>
  <c r="E211" i="5"/>
  <c r="L294" i="5"/>
  <c r="M294" i="5"/>
  <c r="K104" i="5"/>
  <c r="M296" i="5"/>
  <c r="M190" i="5"/>
  <c r="K269" i="5" s="1"/>
  <c r="L104" i="5"/>
  <c r="M176" i="5"/>
  <c r="K255" i="5" s="1"/>
  <c r="M280" i="5"/>
  <c r="L280" i="5"/>
  <c r="K280" i="5"/>
  <c r="M240" i="5"/>
  <c r="L240" i="5"/>
  <c r="K240" i="5"/>
  <c r="L281" i="5"/>
  <c r="L226" i="6"/>
  <c r="M226" i="6"/>
  <c r="K297" i="5"/>
  <c r="M297" i="5"/>
  <c r="L297" i="5"/>
  <c r="M155" i="5"/>
  <c r="L234" i="5" s="1"/>
  <c r="M139" i="5"/>
  <c r="M283" i="5"/>
  <c r="L283" i="5"/>
  <c r="K283" i="5"/>
  <c r="H234" i="5"/>
  <c r="G234" i="5"/>
  <c r="I234" i="5"/>
  <c r="K247" i="5"/>
  <c r="L247" i="5"/>
  <c r="K252" i="5"/>
  <c r="M252" i="5"/>
  <c r="L252" i="5"/>
  <c r="L233" i="5"/>
  <c r="M233" i="5"/>
  <c r="K233" i="5"/>
  <c r="K226" i="5"/>
  <c r="M226" i="5"/>
  <c r="L226" i="5"/>
  <c r="L232" i="5"/>
  <c r="M232" i="5"/>
  <c r="K232" i="5"/>
  <c r="K225" i="5"/>
  <c r="M225" i="5"/>
  <c r="L225" i="5"/>
  <c r="C234" i="5"/>
  <c r="E234" i="5"/>
  <c r="D234" i="5"/>
  <c r="M231" i="5"/>
  <c r="L231" i="5"/>
  <c r="K231" i="5"/>
  <c r="G97" i="5"/>
  <c r="H97" i="5"/>
  <c r="I97" i="5"/>
  <c r="I169" i="5"/>
  <c r="K94" i="5"/>
  <c r="L94" i="5"/>
  <c r="M94" i="5"/>
  <c r="M166" i="5"/>
  <c r="M145" i="5"/>
  <c r="M159" i="5"/>
  <c r="K95" i="5"/>
  <c r="L95" i="5"/>
  <c r="M95" i="5"/>
  <c r="M167" i="5"/>
  <c r="M160" i="5"/>
  <c r="I162" i="5"/>
  <c r="E97" i="5"/>
  <c r="D97" i="5"/>
  <c r="C97" i="5"/>
  <c r="E169" i="5"/>
  <c r="E148" i="5"/>
  <c r="I148" i="5"/>
  <c r="E162" i="5"/>
  <c r="M39" i="5"/>
  <c r="N22" i="4"/>
  <c r="M73" i="4" s="1"/>
  <c r="N28" i="4"/>
  <c r="F51" i="4"/>
  <c r="D102" i="4" s="1"/>
  <c r="N30" i="4"/>
  <c r="L81" i="4" s="1"/>
  <c r="N43" i="4"/>
  <c r="M94" i="4" s="1"/>
  <c r="E59" i="4"/>
  <c r="D86" i="4"/>
  <c r="N158" i="4"/>
  <c r="M86" i="4"/>
  <c r="N86" i="4"/>
  <c r="L86" i="4"/>
  <c r="J139" i="4"/>
  <c r="J125" i="4"/>
  <c r="H67" i="4"/>
  <c r="I67" i="4"/>
  <c r="J140" i="4"/>
  <c r="J133" i="4"/>
  <c r="H75" i="4"/>
  <c r="J52" i="4"/>
  <c r="F168" i="4"/>
  <c r="F161" i="4"/>
  <c r="E89" i="4"/>
  <c r="F89" i="4"/>
  <c r="F116" i="4"/>
  <c r="F109" i="4"/>
  <c r="E100" i="4"/>
  <c r="F100" i="4"/>
  <c r="F61" i="4"/>
  <c r="E61" i="4"/>
  <c r="N73" i="4"/>
  <c r="F140" i="4"/>
  <c r="F133" i="4"/>
  <c r="D75" i="4"/>
  <c r="F154" i="4"/>
  <c r="F147" i="4"/>
  <c r="E82" i="4"/>
  <c r="F82" i="4"/>
  <c r="J165" i="4"/>
  <c r="J158" i="4"/>
  <c r="I86" i="4"/>
  <c r="J86" i="4"/>
  <c r="F174" i="4"/>
  <c r="F181" i="4"/>
  <c r="E95" i="4"/>
  <c r="F95" i="4"/>
  <c r="N44" i="4"/>
  <c r="F132" i="4"/>
  <c r="D211" i="4" s="1"/>
  <c r="F60" i="4"/>
  <c r="E60" i="4"/>
  <c r="D60" i="4"/>
  <c r="J145" i="4"/>
  <c r="H59" i="4"/>
  <c r="I59" i="4"/>
  <c r="N14" i="4"/>
  <c r="F123" i="4"/>
  <c r="D65" i="4"/>
  <c r="E65" i="4"/>
  <c r="J137" i="4"/>
  <c r="J123" i="4"/>
  <c r="H65" i="4"/>
  <c r="I65" i="4"/>
  <c r="F130" i="4"/>
  <c r="F137" i="4"/>
  <c r="D72" i="4"/>
  <c r="E72" i="4"/>
  <c r="N21" i="4"/>
  <c r="N24" i="4" s="1"/>
  <c r="L74" i="4"/>
  <c r="F152" i="4"/>
  <c r="E231" i="4" s="1"/>
  <c r="F145" i="4"/>
  <c r="E80" i="4"/>
  <c r="J144" i="4"/>
  <c r="J151" i="4"/>
  <c r="H79" i="4"/>
  <c r="N29" i="4"/>
  <c r="F166" i="4"/>
  <c r="F159" i="4"/>
  <c r="E87" i="4"/>
  <c r="F87" i="4"/>
  <c r="J166" i="4"/>
  <c r="J159" i="4"/>
  <c r="I87" i="4"/>
  <c r="J87" i="4"/>
  <c r="N36" i="4"/>
  <c r="F172" i="4"/>
  <c r="F179" i="4"/>
  <c r="E93" i="4"/>
  <c r="F93" i="4"/>
  <c r="N42" i="4"/>
  <c r="J51" i="4"/>
  <c r="J181" i="4"/>
  <c r="J174" i="4"/>
  <c r="I95" i="4"/>
  <c r="J95" i="4"/>
  <c r="M96" i="4"/>
  <c r="N96" i="4"/>
  <c r="D61" i="4"/>
  <c r="F58" i="4"/>
  <c r="E75" i="4"/>
  <c r="J75" i="4"/>
  <c r="I79" i="4"/>
  <c r="D82" i="4"/>
  <c r="H86" i="4"/>
  <c r="D87" i="4"/>
  <c r="D89" i="4"/>
  <c r="L94" i="4"/>
  <c r="H95" i="4"/>
  <c r="L96" i="4"/>
  <c r="H61" i="4"/>
  <c r="I61" i="4"/>
  <c r="F139" i="4"/>
  <c r="D218" i="4" s="1"/>
  <c r="F125" i="4"/>
  <c r="D67" i="4"/>
  <c r="E67" i="4"/>
  <c r="J126" i="4"/>
  <c r="H68" i="4"/>
  <c r="I68" i="4"/>
  <c r="J138" i="4"/>
  <c r="J131" i="4"/>
  <c r="J73" i="4"/>
  <c r="F144" i="4"/>
  <c r="F151" i="4"/>
  <c r="D79" i="4"/>
  <c r="J154" i="4"/>
  <c r="J147" i="4"/>
  <c r="I82" i="4"/>
  <c r="J82" i="4"/>
  <c r="F180" i="4"/>
  <c r="F173" i="4"/>
  <c r="E94" i="4"/>
  <c r="F94" i="4"/>
  <c r="J49" i="4"/>
  <c r="J172" i="4"/>
  <c r="J179" i="4"/>
  <c r="I93" i="4"/>
  <c r="J93" i="4"/>
  <c r="D59" i="4"/>
  <c r="J59" i="4"/>
  <c r="J61" i="4"/>
  <c r="J65" i="4"/>
  <c r="J67" i="4"/>
  <c r="I73" i="4"/>
  <c r="M74" i="4"/>
  <c r="F75" i="4"/>
  <c r="E79" i="4"/>
  <c r="J79" i="4"/>
  <c r="L58" i="4"/>
  <c r="M58" i="4"/>
  <c r="J130" i="4"/>
  <c r="H58" i="4"/>
  <c r="I58" i="4"/>
  <c r="N15" i="4"/>
  <c r="N138" i="4" s="1"/>
  <c r="F124" i="4"/>
  <c r="D66" i="4"/>
  <c r="E66" i="4"/>
  <c r="J168" i="4"/>
  <c r="J161" i="4"/>
  <c r="I89" i="4"/>
  <c r="J89" i="4"/>
  <c r="E58" i="4"/>
  <c r="D100" i="4"/>
  <c r="J132" i="4"/>
  <c r="H60" i="4"/>
  <c r="I60" i="4"/>
  <c r="F158" i="4"/>
  <c r="F165" i="4"/>
  <c r="E86" i="4"/>
  <c r="F86" i="4"/>
  <c r="J50" i="4"/>
  <c r="J180" i="4"/>
  <c r="J173" i="4"/>
  <c r="I94" i="4"/>
  <c r="J94" i="4"/>
  <c r="D58" i="4"/>
  <c r="J58" i="4"/>
  <c r="J60" i="4"/>
  <c r="N58" i="4"/>
  <c r="F65" i="4"/>
  <c r="F72" i="4"/>
  <c r="L73" i="4"/>
  <c r="I75" i="4"/>
  <c r="F126" i="4"/>
  <c r="J152" i="4"/>
  <c r="J124" i="4"/>
  <c r="F138" i="4"/>
  <c r="F131" i="4"/>
  <c r="F153" i="4"/>
  <c r="F146" i="4"/>
  <c r="J146" i="4"/>
  <c r="J153" i="4"/>
  <c r="F167" i="4"/>
  <c r="F160" i="4"/>
  <c r="J160" i="4"/>
  <c r="J167" i="4"/>
  <c r="N37" i="4"/>
  <c r="F50" i="4"/>
  <c r="F52" i="4"/>
  <c r="F182" i="4"/>
  <c r="F175" i="4"/>
  <c r="J182" i="4"/>
  <c r="J175" i="4"/>
  <c r="I66" i="4"/>
  <c r="E68" i="4"/>
  <c r="F81" i="4"/>
  <c r="J81" i="4"/>
  <c r="F88" i="4"/>
  <c r="J88" i="4"/>
  <c r="F96" i="4"/>
  <c r="J96" i="4"/>
  <c r="H66" i="4"/>
  <c r="D68" i="4"/>
  <c r="F73" i="4"/>
  <c r="E81" i="4"/>
  <c r="I81" i="4"/>
  <c r="E88" i="4"/>
  <c r="I88" i="4"/>
  <c r="E96" i="4"/>
  <c r="I96" i="4"/>
  <c r="N16" i="4"/>
  <c r="N175" i="4"/>
  <c r="N173" i="4"/>
  <c r="C182" i="3"/>
  <c r="D182" i="3"/>
  <c r="F182" i="3"/>
  <c r="G182" i="3"/>
  <c r="H182" i="3"/>
  <c r="J182" i="3"/>
  <c r="K182" i="3"/>
  <c r="L182" i="3"/>
  <c r="C183" i="3"/>
  <c r="D183" i="3"/>
  <c r="F183" i="3"/>
  <c r="G183" i="3"/>
  <c r="H183" i="3"/>
  <c r="J183" i="3"/>
  <c r="K183" i="3"/>
  <c r="L183" i="3"/>
  <c r="C184" i="3"/>
  <c r="D184" i="3"/>
  <c r="F184" i="3"/>
  <c r="G184" i="3"/>
  <c r="H184" i="3"/>
  <c r="J184" i="3"/>
  <c r="K184" i="3"/>
  <c r="L184" i="3"/>
  <c r="C185" i="3"/>
  <c r="D185" i="3"/>
  <c r="F185" i="3"/>
  <c r="G185" i="3"/>
  <c r="H185" i="3"/>
  <c r="J185" i="3"/>
  <c r="K185" i="3"/>
  <c r="L185" i="3"/>
  <c r="B183" i="3"/>
  <c r="B184" i="3"/>
  <c r="B185" i="3"/>
  <c r="B182" i="3"/>
  <c r="C175" i="3"/>
  <c r="D175" i="3"/>
  <c r="F175" i="3"/>
  <c r="G175" i="3"/>
  <c r="H175" i="3"/>
  <c r="J175" i="3"/>
  <c r="K175" i="3"/>
  <c r="L175" i="3"/>
  <c r="C176" i="3"/>
  <c r="D176" i="3"/>
  <c r="F176" i="3"/>
  <c r="G176" i="3"/>
  <c r="H176" i="3"/>
  <c r="J176" i="3"/>
  <c r="K176" i="3"/>
  <c r="L176" i="3"/>
  <c r="C177" i="3"/>
  <c r="D177" i="3"/>
  <c r="F177" i="3"/>
  <c r="G177" i="3"/>
  <c r="H177" i="3"/>
  <c r="J177" i="3"/>
  <c r="K177" i="3"/>
  <c r="L177" i="3"/>
  <c r="C178" i="3"/>
  <c r="D178" i="3"/>
  <c r="F178" i="3"/>
  <c r="G178" i="3"/>
  <c r="H178" i="3"/>
  <c r="J178" i="3"/>
  <c r="K178" i="3"/>
  <c r="L178" i="3"/>
  <c r="B176" i="3"/>
  <c r="B177" i="3"/>
  <c r="B178" i="3"/>
  <c r="B175" i="3"/>
  <c r="C168" i="3"/>
  <c r="D168" i="3"/>
  <c r="F168" i="3"/>
  <c r="G168" i="3"/>
  <c r="H168" i="3"/>
  <c r="J168" i="3"/>
  <c r="K168" i="3"/>
  <c r="L168" i="3"/>
  <c r="C169" i="3"/>
  <c r="D169" i="3"/>
  <c r="F169" i="3"/>
  <c r="G169" i="3"/>
  <c r="F247" i="3" s="1"/>
  <c r="H169" i="3"/>
  <c r="J169" i="3"/>
  <c r="K169" i="3"/>
  <c r="L169" i="3"/>
  <c r="C170" i="3"/>
  <c r="D170" i="3"/>
  <c r="F170" i="3"/>
  <c r="G170" i="3"/>
  <c r="H170" i="3"/>
  <c r="J170" i="3"/>
  <c r="K170" i="3"/>
  <c r="L170" i="3"/>
  <c r="C171" i="3"/>
  <c r="D171" i="3"/>
  <c r="F171" i="3"/>
  <c r="G171" i="3"/>
  <c r="H171" i="3"/>
  <c r="J171" i="3"/>
  <c r="K171" i="3"/>
  <c r="L171" i="3"/>
  <c r="B169" i="3"/>
  <c r="B170" i="3"/>
  <c r="B171" i="3"/>
  <c r="B168" i="3"/>
  <c r="C161" i="3"/>
  <c r="D161" i="3"/>
  <c r="F161" i="3"/>
  <c r="G161" i="3"/>
  <c r="H161" i="3"/>
  <c r="J161" i="3"/>
  <c r="K161" i="3"/>
  <c r="L161" i="3"/>
  <c r="C162" i="3"/>
  <c r="D162" i="3"/>
  <c r="F162" i="3"/>
  <c r="G162" i="3"/>
  <c r="H162" i="3"/>
  <c r="J162" i="3"/>
  <c r="K162" i="3"/>
  <c r="L162" i="3"/>
  <c r="C163" i="3"/>
  <c r="D163" i="3"/>
  <c r="F163" i="3"/>
  <c r="G163" i="3"/>
  <c r="H163" i="3"/>
  <c r="J163" i="3"/>
  <c r="K163" i="3"/>
  <c r="L163" i="3"/>
  <c r="C164" i="3"/>
  <c r="D164" i="3"/>
  <c r="F164" i="3"/>
  <c r="G164" i="3"/>
  <c r="H164" i="3"/>
  <c r="J164" i="3"/>
  <c r="K164" i="3"/>
  <c r="L164" i="3"/>
  <c r="B162" i="3"/>
  <c r="B163" i="3"/>
  <c r="B164" i="3"/>
  <c r="B161" i="3"/>
  <c r="C154" i="3"/>
  <c r="D154" i="3"/>
  <c r="F154" i="3"/>
  <c r="G154" i="3"/>
  <c r="F232" i="3" s="1"/>
  <c r="H154" i="3"/>
  <c r="J154" i="3"/>
  <c r="K154" i="3"/>
  <c r="L154" i="3"/>
  <c r="C155" i="3"/>
  <c r="D155" i="3"/>
  <c r="F155" i="3"/>
  <c r="G155" i="3"/>
  <c r="F233" i="3" s="1"/>
  <c r="H155" i="3"/>
  <c r="J155" i="3"/>
  <c r="K155" i="3"/>
  <c r="L155" i="3"/>
  <c r="C156" i="3"/>
  <c r="D156" i="3"/>
  <c r="F156" i="3"/>
  <c r="G156" i="3"/>
  <c r="F234" i="3" s="1"/>
  <c r="H156" i="3"/>
  <c r="J156" i="3"/>
  <c r="K156" i="3"/>
  <c r="L156" i="3"/>
  <c r="C157" i="3"/>
  <c r="D157" i="3"/>
  <c r="F157" i="3"/>
  <c r="G157" i="3"/>
  <c r="F235" i="3" s="1"/>
  <c r="H157" i="3"/>
  <c r="J157" i="3"/>
  <c r="K157" i="3"/>
  <c r="L157" i="3"/>
  <c r="B155" i="3"/>
  <c r="B156" i="3"/>
  <c r="B157" i="3"/>
  <c r="B154" i="3"/>
  <c r="C147" i="3"/>
  <c r="D147" i="3"/>
  <c r="F147" i="3"/>
  <c r="G147" i="3"/>
  <c r="F225" i="3" s="1"/>
  <c r="H147" i="3"/>
  <c r="J147" i="3"/>
  <c r="K147" i="3"/>
  <c r="L147" i="3"/>
  <c r="C148" i="3"/>
  <c r="D148" i="3"/>
  <c r="F148" i="3"/>
  <c r="G148" i="3"/>
  <c r="F226" i="3" s="1"/>
  <c r="H148" i="3"/>
  <c r="J148" i="3"/>
  <c r="K148" i="3"/>
  <c r="L148" i="3"/>
  <c r="C149" i="3"/>
  <c r="D149" i="3"/>
  <c r="F149" i="3"/>
  <c r="G149" i="3"/>
  <c r="F227" i="3" s="1"/>
  <c r="H149" i="3"/>
  <c r="J149" i="3"/>
  <c r="K149" i="3"/>
  <c r="L149" i="3"/>
  <c r="C150" i="3"/>
  <c r="D150" i="3"/>
  <c r="F150" i="3"/>
  <c r="G150" i="3"/>
  <c r="F228" i="3" s="1"/>
  <c r="H150" i="3"/>
  <c r="J150" i="3"/>
  <c r="K150" i="3"/>
  <c r="L150" i="3"/>
  <c r="B148" i="3"/>
  <c r="B149" i="3"/>
  <c r="B150" i="3"/>
  <c r="B147" i="3"/>
  <c r="F140" i="3"/>
  <c r="G140" i="3"/>
  <c r="H140" i="3"/>
  <c r="J140" i="3"/>
  <c r="K140" i="3"/>
  <c r="L140" i="3"/>
  <c r="F141" i="3"/>
  <c r="G141" i="3"/>
  <c r="F219" i="3" s="1"/>
  <c r="H141" i="3"/>
  <c r="J141" i="3"/>
  <c r="K141" i="3"/>
  <c r="L141" i="3"/>
  <c r="F142" i="3"/>
  <c r="G142" i="3"/>
  <c r="H142" i="3"/>
  <c r="J142" i="3"/>
  <c r="K142" i="3"/>
  <c r="L142" i="3"/>
  <c r="F143" i="3"/>
  <c r="G143" i="3"/>
  <c r="F221" i="3" s="1"/>
  <c r="H143" i="3"/>
  <c r="J143" i="3"/>
  <c r="K143" i="3"/>
  <c r="L143" i="3"/>
  <c r="C140" i="3"/>
  <c r="D140" i="3"/>
  <c r="C141" i="3"/>
  <c r="D141" i="3"/>
  <c r="C142" i="3"/>
  <c r="D142" i="3"/>
  <c r="C143" i="3"/>
  <c r="D143" i="3"/>
  <c r="B141" i="3"/>
  <c r="B142" i="3"/>
  <c r="B143" i="3"/>
  <c r="B140" i="3"/>
  <c r="B136" i="3"/>
  <c r="B135" i="3"/>
  <c r="B134" i="3"/>
  <c r="B133" i="3"/>
  <c r="L136" i="3"/>
  <c r="K136" i="3"/>
  <c r="J136" i="3"/>
  <c r="L135" i="3"/>
  <c r="K135" i="3"/>
  <c r="J135" i="3"/>
  <c r="L134" i="3"/>
  <c r="K134" i="3"/>
  <c r="J134" i="3"/>
  <c r="L133" i="3"/>
  <c r="K133" i="3"/>
  <c r="J133" i="3"/>
  <c r="J211" i="3" s="1"/>
  <c r="H136" i="3"/>
  <c r="G136" i="3"/>
  <c r="F136" i="3"/>
  <c r="H135" i="3"/>
  <c r="G135" i="3"/>
  <c r="F135" i="3"/>
  <c r="H134" i="3"/>
  <c r="G134" i="3"/>
  <c r="F134" i="3"/>
  <c r="H133" i="3"/>
  <c r="G133" i="3"/>
  <c r="F133" i="3"/>
  <c r="C133" i="3"/>
  <c r="D133" i="3"/>
  <c r="C134" i="3"/>
  <c r="B212" i="3" s="1"/>
  <c r="D134" i="3"/>
  <c r="C135" i="3"/>
  <c r="D135" i="3"/>
  <c r="C136" i="3"/>
  <c r="D136" i="3"/>
  <c r="F214" i="3" l="1"/>
  <c r="J214" i="3"/>
  <c r="J221" i="3"/>
  <c r="J228" i="3"/>
  <c r="J226" i="3"/>
  <c r="J234" i="3"/>
  <c r="J233" i="3"/>
  <c r="J241" i="3"/>
  <c r="J239" i="3"/>
  <c r="J248" i="3"/>
  <c r="J247" i="3"/>
  <c r="J255" i="3"/>
  <c r="J253" i="3"/>
  <c r="J262" i="3"/>
  <c r="J261" i="3"/>
  <c r="B219" i="3"/>
  <c r="J220" i="3"/>
  <c r="J218" i="3"/>
  <c r="B228" i="3"/>
  <c r="B235" i="3"/>
  <c r="B218" i="3"/>
  <c r="B225" i="3"/>
  <c r="B234" i="3"/>
  <c r="B232" i="3"/>
  <c r="B242" i="3"/>
  <c r="B249" i="3"/>
  <c r="B248" i="3"/>
  <c r="B246" i="3"/>
  <c r="B256" i="3"/>
  <c r="B263" i="3"/>
  <c r="B262" i="3"/>
  <c r="B260" i="3"/>
  <c r="F242" i="3"/>
  <c r="F241" i="3"/>
  <c r="F240" i="3"/>
  <c r="F239" i="3"/>
  <c r="F249" i="3"/>
  <c r="F248" i="3"/>
  <c r="F246" i="3"/>
  <c r="F256" i="3"/>
  <c r="F255" i="3"/>
  <c r="F254" i="3"/>
  <c r="F253" i="3"/>
  <c r="F263" i="3"/>
  <c r="F262" i="3"/>
  <c r="F261" i="3"/>
  <c r="F260" i="3"/>
  <c r="B226" i="3"/>
  <c r="B233" i="3"/>
  <c r="B247" i="3"/>
  <c r="B261" i="3"/>
  <c r="B221" i="3"/>
  <c r="J219" i="3"/>
  <c r="J235" i="3"/>
  <c r="J232" i="3"/>
  <c r="J249" i="3"/>
  <c r="J246" i="3"/>
  <c r="J263" i="3"/>
  <c r="J260" i="3"/>
  <c r="J213" i="3"/>
  <c r="B213" i="3"/>
  <c r="B220" i="3"/>
  <c r="F220" i="3"/>
  <c r="F218" i="3"/>
  <c r="B241" i="3"/>
  <c r="B255" i="3"/>
  <c r="F212" i="3"/>
  <c r="J212" i="3"/>
  <c r="B211" i="3"/>
  <c r="B239" i="3"/>
  <c r="B253" i="3"/>
  <c r="F213" i="3"/>
  <c r="B227" i="3"/>
  <c r="B240" i="3"/>
  <c r="B254" i="3"/>
  <c r="B214" i="3"/>
  <c r="F211" i="3"/>
  <c r="J227" i="3"/>
  <c r="J225" i="3"/>
  <c r="J242" i="3"/>
  <c r="J240" i="3"/>
  <c r="J256" i="3"/>
  <c r="J254" i="3"/>
  <c r="L269" i="5"/>
  <c r="M269" i="5"/>
  <c r="H276" i="5"/>
  <c r="I276" i="5"/>
  <c r="G276" i="5"/>
  <c r="H290" i="5"/>
  <c r="G290" i="5"/>
  <c r="I290" i="5"/>
  <c r="H262" i="5"/>
  <c r="G262" i="5"/>
  <c r="I262" i="5"/>
  <c r="L260" i="5"/>
  <c r="M260" i="5"/>
  <c r="K260" i="5"/>
  <c r="M274" i="5"/>
  <c r="L274" i="5"/>
  <c r="K274" i="5"/>
  <c r="L288" i="5"/>
  <c r="K288" i="5"/>
  <c r="M288" i="5"/>
  <c r="C290" i="5"/>
  <c r="D290" i="5"/>
  <c r="E290" i="5"/>
  <c r="M197" i="5"/>
  <c r="M183" i="5"/>
  <c r="M211" i="5"/>
  <c r="E262" i="5"/>
  <c r="D262" i="5"/>
  <c r="C262" i="5"/>
  <c r="M287" i="5"/>
  <c r="K287" i="5"/>
  <c r="L287" i="5"/>
  <c r="K259" i="5"/>
  <c r="M259" i="5"/>
  <c r="L259" i="5"/>
  <c r="E276" i="5"/>
  <c r="D276" i="5"/>
  <c r="C276" i="5"/>
  <c r="L273" i="5"/>
  <c r="K273" i="5"/>
  <c r="M273" i="5"/>
  <c r="L255" i="5"/>
  <c r="M255" i="5"/>
  <c r="G241" i="5"/>
  <c r="I241" i="5"/>
  <c r="H241" i="5"/>
  <c r="M239" i="5"/>
  <c r="L239" i="5"/>
  <c r="K239" i="5"/>
  <c r="K238" i="5"/>
  <c r="M238" i="5"/>
  <c r="L238" i="5"/>
  <c r="C241" i="5"/>
  <c r="E241" i="5"/>
  <c r="D241" i="5"/>
  <c r="N17" i="4"/>
  <c r="M68" i="4" s="1"/>
  <c r="K234" i="5"/>
  <c r="M234" i="5"/>
  <c r="H248" i="5"/>
  <c r="G248" i="5"/>
  <c r="G227" i="5"/>
  <c r="I227" i="5"/>
  <c r="H227" i="5"/>
  <c r="K246" i="5"/>
  <c r="L246" i="5"/>
  <c r="C248" i="5"/>
  <c r="D248" i="5"/>
  <c r="E248" i="5"/>
  <c r="K245" i="5"/>
  <c r="M245" i="5"/>
  <c r="L245" i="5"/>
  <c r="K224" i="5"/>
  <c r="M224" i="5"/>
  <c r="L224" i="5"/>
  <c r="D227" i="5"/>
  <c r="E227" i="5"/>
  <c r="C227" i="5"/>
  <c r="N38" i="4"/>
  <c r="N161" i="4" s="1"/>
  <c r="N94" i="4"/>
  <c r="H239" i="4"/>
  <c r="J239" i="4"/>
  <c r="I239" i="4"/>
  <c r="H238" i="4"/>
  <c r="J238" i="4"/>
  <c r="I238" i="4"/>
  <c r="I237" i="4"/>
  <c r="H237" i="4"/>
  <c r="J237" i="4"/>
  <c r="H240" i="4"/>
  <c r="I240" i="4"/>
  <c r="J240" i="4"/>
  <c r="D240" i="4"/>
  <c r="F240" i="4"/>
  <c r="E240" i="4"/>
  <c r="E239" i="4"/>
  <c r="D239" i="4"/>
  <c r="F239" i="4"/>
  <c r="F238" i="4"/>
  <c r="E238" i="4"/>
  <c r="D238" i="4"/>
  <c r="F237" i="4"/>
  <c r="E237" i="4"/>
  <c r="D237" i="4"/>
  <c r="N237" i="4"/>
  <c r="M237" i="4"/>
  <c r="L237" i="4"/>
  <c r="M81" i="4"/>
  <c r="N144" i="4"/>
  <c r="M223" i="4" s="1"/>
  <c r="N31" i="4"/>
  <c r="N79" i="4"/>
  <c r="K97" i="5"/>
  <c r="L97" i="5"/>
  <c r="M97" i="5"/>
  <c r="M162" i="5"/>
  <c r="M169" i="5"/>
  <c r="M148" i="5"/>
  <c r="J254" i="4"/>
  <c r="I254" i="4"/>
  <c r="H254" i="4"/>
  <c r="H251" i="4"/>
  <c r="J251" i="4"/>
  <c r="I251" i="4"/>
  <c r="E251" i="4"/>
  <c r="F251" i="4"/>
  <c r="D251" i="4"/>
  <c r="E254" i="4"/>
  <c r="D254" i="4"/>
  <c r="F254" i="4"/>
  <c r="I252" i="4"/>
  <c r="J252" i="4"/>
  <c r="H252" i="4"/>
  <c r="F253" i="4"/>
  <c r="E253" i="4"/>
  <c r="D253" i="4"/>
  <c r="L252" i="4"/>
  <c r="N252" i="4"/>
  <c r="M252" i="4"/>
  <c r="D252" i="4"/>
  <c r="F252" i="4"/>
  <c r="E252" i="4"/>
  <c r="L254" i="4"/>
  <c r="N254" i="4"/>
  <c r="M254" i="4"/>
  <c r="I253" i="4"/>
  <c r="H253" i="4"/>
  <c r="J253" i="4"/>
  <c r="E102" i="4"/>
  <c r="L79" i="4"/>
  <c r="F118" i="4"/>
  <c r="D197" i="4" s="1"/>
  <c r="F111" i="4"/>
  <c r="F190" i="4" s="1"/>
  <c r="F102" i="4"/>
  <c r="I230" i="4"/>
  <c r="J230" i="4"/>
  <c r="H230" i="4"/>
  <c r="E233" i="4"/>
  <c r="F233" i="4"/>
  <c r="D233" i="4"/>
  <c r="I261" i="4"/>
  <c r="J261" i="4"/>
  <c r="H261" i="4"/>
  <c r="I247" i="4"/>
  <c r="H247" i="4"/>
  <c r="J247" i="4"/>
  <c r="E259" i="4"/>
  <c r="D259" i="4"/>
  <c r="F259" i="4"/>
  <c r="D230" i="4"/>
  <c r="F230" i="4"/>
  <c r="E230" i="4"/>
  <c r="I245" i="4"/>
  <c r="J245" i="4"/>
  <c r="H245" i="4"/>
  <c r="E245" i="4"/>
  <c r="D245" i="4"/>
  <c r="F245" i="4"/>
  <c r="E260" i="4"/>
  <c r="F260" i="4"/>
  <c r="D260" i="4"/>
  <c r="E246" i="4"/>
  <c r="D246" i="4"/>
  <c r="F246" i="4"/>
  <c r="E232" i="4"/>
  <c r="F232" i="4"/>
  <c r="D232" i="4"/>
  <c r="I260" i="4"/>
  <c r="J260" i="4"/>
  <c r="H260" i="4"/>
  <c r="I244" i="4"/>
  <c r="J244" i="4"/>
  <c r="H244" i="4"/>
  <c r="E247" i="4"/>
  <c r="D247" i="4"/>
  <c r="F247" i="4"/>
  <c r="E261" i="4"/>
  <c r="F261" i="4"/>
  <c r="D261" i="4"/>
  <c r="I246" i="4"/>
  <c r="H246" i="4"/>
  <c r="J246" i="4"/>
  <c r="I232" i="4"/>
  <c r="H232" i="4"/>
  <c r="J232" i="4"/>
  <c r="I259" i="4"/>
  <c r="J259" i="4"/>
  <c r="H259" i="4"/>
  <c r="E244" i="4"/>
  <c r="D244" i="4"/>
  <c r="F244" i="4"/>
  <c r="I258" i="4"/>
  <c r="J258" i="4"/>
  <c r="H258" i="4"/>
  <c r="I233" i="4"/>
  <c r="H233" i="4"/>
  <c r="J233" i="4"/>
  <c r="E258" i="4"/>
  <c r="D258" i="4"/>
  <c r="F258" i="4"/>
  <c r="F225" i="4"/>
  <c r="E225" i="4"/>
  <c r="D225" i="4"/>
  <c r="J226" i="4"/>
  <c r="I226" i="4"/>
  <c r="H226" i="4"/>
  <c r="F223" i="4"/>
  <c r="E223" i="4"/>
  <c r="D223" i="4"/>
  <c r="J223" i="4"/>
  <c r="I223" i="4"/>
  <c r="H223" i="4"/>
  <c r="F216" i="4"/>
  <c r="E216" i="4"/>
  <c r="D216" i="4"/>
  <c r="N217" i="4"/>
  <c r="M217" i="4"/>
  <c r="L217" i="4"/>
  <c r="N153" i="4"/>
  <c r="N50" i="4"/>
  <c r="N110" i="4" s="1"/>
  <c r="J216" i="4"/>
  <c r="H216" i="4"/>
  <c r="E224" i="4"/>
  <c r="J225" i="4"/>
  <c r="I225" i="4"/>
  <c r="H225" i="4"/>
  <c r="D217" i="4"/>
  <c r="F217" i="4"/>
  <c r="M79" i="4"/>
  <c r="N81" i="4"/>
  <c r="I217" i="4"/>
  <c r="H217" i="4"/>
  <c r="F226" i="4"/>
  <c r="E226" i="4"/>
  <c r="D226" i="4"/>
  <c r="F219" i="4"/>
  <c r="E219" i="4"/>
  <c r="D219" i="4"/>
  <c r="N180" i="4"/>
  <c r="J219" i="4"/>
  <c r="I219" i="4"/>
  <c r="H219" i="4"/>
  <c r="H218" i="4"/>
  <c r="I218" i="4"/>
  <c r="N168" i="4"/>
  <c r="N172" i="4"/>
  <c r="N179" i="4"/>
  <c r="M93" i="4"/>
  <c r="N93" i="4"/>
  <c r="L93" i="4"/>
  <c r="E209" i="4"/>
  <c r="F209" i="4"/>
  <c r="D209" i="4"/>
  <c r="N123" i="4"/>
  <c r="L65" i="4"/>
  <c r="M65" i="4"/>
  <c r="N65" i="4"/>
  <c r="N51" i="4"/>
  <c r="N174" i="4"/>
  <c r="N181" i="4"/>
  <c r="M95" i="4"/>
  <c r="N95" i="4"/>
  <c r="L95" i="4"/>
  <c r="N133" i="4"/>
  <c r="L75" i="4"/>
  <c r="N75" i="4"/>
  <c r="M75" i="4"/>
  <c r="I204" i="4"/>
  <c r="J204" i="4"/>
  <c r="H204" i="4"/>
  <c r="F117" i="4"/>
  <c r="F110" i="4"/>
  <c r="E101" i="4"/>
  <c r="F101" i="4"/>
  <c r="D101" i="4"/>
  <c r="I203" i="4"/>
  <c r="J203" i="4"/>
  <c r="H203" i="4"/>
  <c r="E203" i="4"/>
  <c r="F203" i="4"/>
  <c r="D203" i="4"/>
  <c r="I205" i="4"/>
  <c r="H205" i="4"/>
  <c r="J205" i="4"/>
  <c r="N166" i="4"/>
  <c r="N159" i="4"/>
  <c r="M87" i="4"/>
  <c r="N87" i="4"/>
  <c r="L87" i="4"/>
  <c r="N165" i="4"/>
  <c r="L60" i="4"/>
  <c r="M60" i="4"/>
  <c r="N60" i="4"/>
  <c r="D210" i="4"/>
  <c r="F210" i="4"/>
  <c r="E205" i="4"/>
  <c r="F205" i="4"/>
  <c r="D205" i="4"/>
  <c r="N146" i="4"/>
  <c r="J111" i="4"/>
  <c r="J118" i="4"/>
  <c r="I102" i="4"/>
  <c r="J102" i="4"/>
  <c r="H102" i="4"/>
  <c r="N132" i="4"/>
  <c r="I202" i="4"/>
  <c r="J202" i="4"/>
  <c r="H202" i="4"/>
  <c r="E202" i="4"/>
  <c r="F202" i="4"/>
  <c r="D202" i="4"/>
  <c r="F119" i="4"/>
  <c r="F112" i="4"/>
  <c r="E103" i="4"/>
  <c r="F103" i="4"/>
  <c r="D103" i="4"/>
  <c r="H211" i="4"/>
  <c r="I211" i="4"/>
  <c r="E204" i="4"/>
  <c r="F204" i="4"/>
  <c r="D204" i="4"/>
  <c r="N130" i="4"/>
  <c r="N137" i="4"/>
  <c r="M72" i="4"/>
  <c r="N72" i="4"/>
  <c r="L72" i="4"/>
  <c r="N49" i="4"/>
  <c r="F188" i="4"/>
  <c r="E188" i="4"/>
  <c r="D188" i="4"/>
  <c r="J212" i="4"/>
  <c r="I212" i="4"/>
  <c r="H212" i="4"/>
  <c r="L61" i="4"/>
  <c r="M61" i="4"/>
  <c r="N61" i="4"/>
  <c r="J110" i="4"/>
  <c r="J117" i="4"/>
  <c r="I101" i="4"/>
  <c r="J101" i="4"/>
  <c r="H101" i="4"/>
  <c r="J209" i="4"/>
  <c r="H209" i="4"/>
  <c r="I210" i="4"/>
  <c r="H210" i="4"/>
  <c r="E195" i="4"/>
  <c r="D195" i="4"/>
  <c r="F195" i="4"/>
  <c r="L59" i="4"/>
  <c r="M59" i="4"/>
  <c r="N59" i="4"/>
  <c r="N125" i="4"/>
  <c r="L67" i="4"/>
  <c r="M67" i="4"/>
  <c r="N67" i="4"/>
  <c r="N167" i="4"/>
  <c r="N160" i="4"/>
  <c r="M88" i="4"/>
  <c r="N88" i="4"/>
  <c r="L88" i="4"/>
  <c r="N124" i="4"/>
  <c r="L66" i="4"/>
  <c r="M66" i="4"/>
  <c r="N66" i="4"/>
  <c r="J109" i="4"/>
  <c r="J116" i="4"/>
  <c r="I100" i="4"/>
  <c r="J100" i="4"/>
  <c r="H100" i="4"/>
  <c r="N152" i="4"/>
  <c r="M231" i="4" s="1"/>
  <c r="N145" i="4"/>
  <c r="M80" i="4"/>
  <c r="N139" i="4"/>
  <c r="N151" i="4"/>
  <c r="F212" i="4"/>
  <c r="E212" i="4"/>
  <c r="D212" i="4"/>
  <c r="N131" i="4"/>
  <c r="J112" i="4"/>
  <c r="J119" i="4"/>
  <c r="I103" i="4"/>
  <c r="J103" i="4"/>
  <c r="H103" i="4"/>
  <c r="L129" i="3"/>
  <c r="K129" i="3"/>
  <c r="J129" i="3"/>
  <c r="L128" i="3"/>
  <c r="K128" i="3"/>
  <c r="J128" i="3"/>
  <c r="L127" i="3"/>
  <c r="K127" i="3"/>
  <c r="J127" i="3"/>
  <c r="L126" i="3"/>
  <c r="K126" i="3"/>
  <c r="J126" i="3"/>
  <c r="H129" i="3"/>
  <c r="G129" i="3"/>
  <c r="F129" i="3"/>
  <c r="I128" i="3"/>
  <c r="H128" i="3"/>
  <c r="G128" i="3"/>
  <c r="F128" i="3"/>
  <c r="I127" i="3"/>
  <c r="H127" i="3"/>
  <c r="G127" i="3"/>
  <c r="F127" i="3"/>
  <c r="I126" i="3"/>
  <c r="H126" i="3"/>
  <c r="G126" i="3"/>
  <c r="F126" i="3"/>
  <c r="C126" i="3"/>
  <c r="D126" i="3"/>
  <c r="E126" i="3"/>
  <c r="C127" i="3"/>
  <c r="D127" i="3"/>
  <c r="E127" i="3"/>
  <c r="C128" i="3"/>
  <c r="D128" i="3"/>
  <c r="E128" i="3"/>
  <c r="C129" i="3"/>
  <c r="D129" i="3"/>
  <c r="B127" i="3"/>
  <c r="B128" i="3"/>
  <c r="B129" i="3"/>
  <c r="B126" i="3"/>
  <c r="L122" i="3"/>
  <c r="K122" i="3"/>
  <c r="J122" i="3"/>
  <c r="L121" i="3"/>
  <c r="K121" i="3"/>
  <c r="J121" i="3"/>
  <c r="L120" i="3"/>
  <c r="K120" i="3"/>
  <c r="J120" i="3"/>
  <c r="L119" i="3"/>
  <c r="K119" i="3"/>
  <c r="J119" i="3"/>
  <c r="H122" i="3"/>
  <c r="G122" i="3"/>
  <c r="F122" i="3"/>
  <c r="H121" i="3"/>
  <c r="G121" i="3"/>
  <c r="F121" i="3"/>
  <c r="H120" i="3"/>
  <c r="G120" i="3"/>
  <c r="F120" i="3"/>
  <c r="H119" i="3"/>
  <c r="G119" i="3"/>
  <c r="F119" i="3"/>
  <c r="C119" i="3"/>
  <c r="D119" i="3"/>
  <c r="C120" i="3"/>
  <c r="D120" i="3"/>
  <c r="C121" i="3"/>
  <c r="D121" i="3"/>
  <c r="C122" i="3"/>
  <c r="D122" i="3"/>
  <c r="B120" i="3"/>
  <c r="B121" i="3"/>
  <c r="B122" i="3"/>
  <c r="B119" i="3"/>
  <c r="L115" i="3"/>
  <c r="K115" i="3"/>
  <c r="J115" i="3"/>
  <c r="L114" i="3"/>
  <c r="K114" i="3"/>
  <c r="J114" i="3"/>
  <c r="L113" i="3"/>
  <c r="K113" i="3"/>
  <c r="J113" i="3"/>
  <c r="L112" i="3"/>
  <c r="K112" i="3"/>
  <c r="J112" i="3"/>
  <c r="H115" i="3"/>
  <c r="G115" i="3"/>
  <c r="F115" i="3"/>
  <c r="H114" i="3"/>
  <c r="G114" i="3"/>
  <c r="F114" i="3"/>
  <c r="H113" i="3"/>
  <c r="G113" i="3"/>
  <c r="F113" i="3"/>
  <c r="H112" i="3"/>
  <c r="G112" i="3"/>
  <c r="F112" i="3"/>
  <c r="D112" i="3"/>
  <c r="D113" i="3"/>
  <c r="D114" i="3"/>
  <c r="D115" i="3"/>
  <c r="C112" i="3"/>
  <c r="C113" i="3"/>
  <c r="C114" i="3"/>
  <c r="C115" i="3"/>
  <c r="B113" i="3"/>
  <c r="B114" i="3"/>
  <c r="B115" i="3"/>
  <c r="B112" i="3"/>
  <c r="J106" i="3"/>
  <c r="F106" i="3"/>
  <c r="B106" i="3"/>
  <c r="J105" i="3"/>
  <c r="F105" i="3"/>
  <c r="B105" i="3"/>
  <c r="J104" i="3"/>
  <c r="F104" i="3"/>
  <c r="B104" i="3"/>
  <c r="J103" i="3"/>
  <c r="F103" i="3"/>
  <c r="B103" i="3"/>
  <c r="J97" i="3"/>
  <c r="F97" i="3"/>
  <c r="B97" i="3"/>
  <c r="J96" i="3"/>
  <c r="F96" i="3"/>
  <c r="B96" i="3"/>
  <c r="J95" i="3"/>
  <c r="F95" i="3"/>
  <c r="B95" i="3"/>
  <c r="J94" i="3"/>
  <c r="F94" i="3"/>
  <c r="B94" i="3"/>
  <c r="J90" i="3"/>
  <c r="F90" i="3"/>
  <c r="B90" i="3"/>
  <c r="J89" i="3"/>
  <c r="F89" i="3"/>
  <c r="B89" i="3"/>
  <c r="J88" i="3"/>
  <c r="F88" i="3"/>
  <c r="B88" i="3"/>
  <c r="J87" i="3"/>
  <c r="F87" i="3"/>
  <c r="B87" i="3"/>
  <c r="J83" i="3"/>
  <c r="F83" i="3"/>
  <c r="B83" i="3"/>
  <c r="J82" i="3"/>
  <c r="F82" i="3"/>
  <c r="B82" i="3"/>
  <c r="J81" i="3"/>
  <c r="F81" i="3"/>
  <c r="B81" i="3"/>
  <c r="J80" i="3"/>
  <c r="F80" i="3"/>
  <c r="B80" i="3"/>
  <c r="J76" i="3"/>
  <c r="F76" i="3"/>
  <c r="B76" i="3"/>
  <c r="J75" i="3"/>
  <c r="F75" i="3"/>
  <c r="B75" i="3"/>
  <c r="J74" i="3"/>
  <c r="F74" i="3"/>
  <c r="B74" i="3"/>
  <c r="J73" i="3"/>
  <c r="F73" i="3"/>
  <c r="B73" i="3"/>
  <c r="J69" i="3"/>
  <c r="F69" i="3"/>
  <c r="B69" i="3"/>
  <c r="J68" i="3"/>
  <c r="F68" i="3"/>
  <c r="B68" i="3"/>
  <c r="J67" i="3"/>
  <c r="F67" i="3"/>
  <c r="B67" i="3"/>
  <c r="J66" i="3"/>
  <c r="F66" i="3"/>
  <c r="B66" i="3"/>
  <c r="M62" i="3"/>
  <c r="L62" i="3"/>
  <c r="K62" i="3"/>
  <c r="J62" i="3"/>
  <c r="M61" i="3"/>
  <c r="L61" i="3"/>
  <c r="K61" i="3"/>
  <c r="J61" i="3"/>
  <c r="M60" i="3"/>
  <c r="L60" i="3"/>
  <c r="K60" i="3"/>
  <c r="J60" i="3"/>
  <c r="M59" i="3"/>
  <c r="L59" i="3"/>
  <c r="K59" i="3"/>
  <c r="J59" i="3"/>
  <c r="I62" i="3"/>
  <c r="H62" i="3"/>
  <c r="G62" i="3"/>
  <c r="F62" i="3"/>
  <c r="I61" i="3"/>
  <c r="H61" i="3"/>
  <c r="G61" i="3"/>
  <c r="F61" i="3"/>
  <c r="I60" i="3"/>
  <c r="H60" i="3"/>
  <c r="G60" i="3"/>
  <c r="F60" i="3"/>
  <c r="I59" i="3"/>
  <c r="H59" i="3"/>
  <c r="G59" i="3"/>
  <c r="F59" i="3"/>
  <c r="D60" i="3"/>
  <c r="E60" i="3"/>
  <c r="D61" i="3"/>
  <c r="E61" i="3"/>
  <c r="D62" i="3"/>
  <c r="E62" i="3"/>
  <c r="E59" i="3"/>
  <c r="D59" i="3"/>
  <c r="C60" i="3"/>
  <c r="C61" i="3"/>
  <c r="C62" i="3"/>
  <c r="C59" i="3"/>
  <c r="B60" i="3"/>
  <c r="B61" i="3"/>
  <c r="B62" i="3"/>
  <c r="B59" i="3"/>
  <c r="F197" i="3" l="1"/>
  <c r="J197" i="3"/>
  <c r="B197" i="3"/>
  <c r="J199" i="3"/>
  <c r="B199" i="3"/>
  <c r="F199" i="3"/>
  <c r="B198" i="3"/>
  <c r="B193" i="3"/>
  <c r="F191" i="3"/>
  <c r="J191" i="3"/>
  <c r="F198" i="3"/>
  <c r="J198" i="3"/>
  <c r="F204" i="3"/>
  <c r="F205" i="3"/>
  <c r="F206" i="3"/>
  <c r="F207" i="3"/>
  <c r="J207" i="3"/>
  <c r="B200" i="3"/>
  <c r="B191" i="3"/>
  <c r="F193" i="3"/>
  <c r="J193" i="3"/>
  <c r="F200" i="3"/>
  <c r="J200" i="3"/>
  <c r="J205" i="3"/>
  <c r="L68" i="4"/>
  <c r="B206" i="3"/>
  <c r="B192" i="3"/>
  <c r="F190" i="3"/>
  <c r="J190" i="3"/>
  <c r="B207" i="3"/>
  <c r="J206" i="3"/>
  <c r="B204" i="3"/>
  <c r="B190" i="3"/>
  <c r="F192" i="3"/>
  <c r="J192" i="3"/>
  <c r="B205" i="3"/>
  <c r="J204" i="3"/>
  <c r="N68" i="4"/>
  <c r="N140" i="4"/>
  <c r="L219" i="4" s="1"/>
  <c r="N126" i="4"/>
  <c r="N205" i="4" s="1"/>
  <c r="L89" i="4"/>
  <c r="N182" i="4"/>
  <c r="M261" i="4" s="1"/>
  <c r="N154" i="4"/>
  <c r="N233" i="4" s="1"/>
  <c r="M290" i="5"/>
  <c r="K290" i="5"/>
  <c r="L290" i="5"/>
  <c r="M276" i="5"/>
  <c r="L276" i="5"/>
  <c r="K276" i="5"/>
  <c r="M262" i="5"/>
  <c r="L262" i="5"/>
  <c r="K262" i="5"/>
  <c r="K241" i="5"/>
  <c r="M241" i="5"/>
  <c r="L241" i="5"/>
  <c r="N223" i="4"/>
  <c r="L223" i="4"/>
  <c r="G206" i="3"/>
  <c r="H206" i="3"/>
  <c r="I206" i="3"/>
  <c r="I205" i="3"/>
  <c r="H205" i="3"/>
  <c r="G205" i="3"/>
  <c r="H204" i="3"/>
  <c r="G204" i="3"/>
  <c r="I204" i="3"/>
  <c r="E206" i="3"/>
  <c r="D206" i="3"/>
  <c r="C206" i="3"/>
  <c r="C205" i="3"/>
  <c r="E205" i="3"/>
  <c r="D205" i="3"/>
  <c r="C204" i="3"/>
  <c r="E204" i="3"/>
  <c r="D204" i="3"/>
  <c r="K248" i="5"/>
  <c r="M248" i="5"/>
  <c r="L248" i="5"/>
  <c r="M227" i="5"/>
  <c r="L227" i="5"/>
  <c r="K227" i="5"/>
  <c r="N89" i="4"/>
  <c r="M89" i="4"/>
  <c r="D190" i="4"/>
  <c r="E190" i="4"/>
  <c r="M240" i="4"/>
  <c r="L240" i="4"/>
  <c r="N240" i="4"/>
  <c r="L239" i="4"/>
  <c r="N239" i="4"/>
  <c r="M239" i="4"/>
  <c r="N238" i="4"/>
  <c r="M238" i="4"/>
  <c r="L238" i="4"/>
  <c r="N147" i="4"/>
  <c r="L226" i="4" s="1"/>
  <c r="M82" i="4"/>
  <c r="L82" i="4"/>
  <c r="N52" i="4"/>
  <c r="N82" i="4"/>
  <c r="F197" i="4"/>
  <c r="E197" i="4"/>
  <c r="N253" i="4"/>
  <c r="M253" i="4"/>
  <c r="L253" i="4"/>
  <c r="M251" i="4"/>
  <c r="N251" i="4"/>
  <c r="L251" i="4"/>
  <c r="N101" i="4"/>
  <c r="N117" i="4"/>
  <c r="M196" i="4" s="1"/>
  <c r="M260" i="4"/>
  <c r="N260" i="4"/>
  <c r="L260" i="4"/>
  <c r="M244" i="4"/>
  <c r="L244" i="4"/>
  <c r="N244" i="4"/>
  <c r="M258" i="4"/>
  <c r="N258" i="4"/>
  <c r="L258" i="4"/>
  <c r="M246" i="4"/>
  <c r="N246" i="4"/>
  <c r="L246" i="4"/>
  <c r="M247" i="4"/>
  <c r="N247" i="4"/>
  <c r="L247" i="4"/>
  <c r="M259" i="4"/>
  <c r="N259" i="4"/>
  <c r="L259" i="4"/>
  <c r="M232" i="4"/>
  <c r="L232" i="4"/>
  <c r="N232" i="4"/>
  <c r="L230" i="4"/>
  <c r="N230" i="4"/>
  <c r="M230" i="4"/>
  <c r="M245" i="4"/>
  <c r="L245" i="4"/>
  <c r="N245" i="4"/>
  <c r="L216" i="4"/>
  <c r="N216" i="4"/>
  <c r="M216" i="4"/>
  <c r="M101" i="4"/>
  <c r="M218" i="4"/>
  <c r="L218" i="4"/>
  <c r="M224" i="4"/>
  <c r="N225" i="4"/>
  <c r="M225" i="4"/>
  <c r="L225" i="4"/>
  <c r="L101" i="4"/>
  <c r="I195" i="4"/>
  <c r="J195" i="4"/>
  <c r="H195" i="4"/>
  <c r="N109" i="4"/>
  <c r="N116" i="4"/>
  <c r="M100" i="4"/>
  <c r="N100" i="4"/>
  <c r="L100" i="4"/>
  <c r="I198" i="4"/>
  <c r="H198" i="4"/>
  <c r="J198" i="4"/>
  <c r="I188" i="4"/>
  <c r="H188" i="4"/>
  <c r="J188" i="4"/>
  <c r="M203" i="4"/>
  <c r="N203" i="4"/>
  <c r="L203" i="4"/>
  <c r="I196" i="4"/>
  <c r="H196" i="4"/>
  <c r="J196" i="4"/>
  <c r="L209" i="4"/>
  <c r="N209" i="4"/>
  <c r="M209" i="4"/>
  <c r="M211" i="4"/>
  <c r="L211" i="4"/>
  <c r="I197" i="4"/>
  <c r="J197" i="4"/>
  <c r="H197" i="4"/>
  <c r="N111" i="4"/>
  <c r="N118" i="4"/>
  <c r="M102" i="4"/>
  <c r="N102" i="4"/>
  <c r="L102" i="4"/>
  <c r="M202" i="4"/>
  <c r="N202" i="4"/>
  <c r="L202" i="4"/>
  <c r="I191" i="4"/>
  <c r="J191" i="4"/>
  <c r="H191" i="4"/>
  <c r="M204" i="4"/>
  <c r="N204" i="4"/>
  <c r="L204" i="4"/>
  <c r="I189" i="4"/>
  <c r="J189" i="4"/>
  <c r="H189" i="4"/>
  <c r="D191" i="4"/>
  <c r="E191" i="4"/>
  <c r="F191" i="4"/>
  <c r="I190" i="4"/>
  <c r="J190" i="4"/>
  <c r="H190" i="4"/>
  <c r="F189" i="4"/>
  <c r="D189" i="4"/>
  <c r="E189" i="4"/>
  <c r="N212" i="4"/>
  <c r="M212" i="4"/>
  <c r="L212" i="4"/>
  <c r="N210" i="4"/>
  <c r="M210" i="4"/>
  <c r="L210" i="4"/>
  <c r="E198" i="4"/>
  <c r="F198" i="4"/>
  <c r="D198" i="4"/>
  <c r="E196" i="4"/>
  <c r="F196" i="4"/>
  <c r="D196" i="4"/>
  <c r="M189" i="4"/>
  <c r="N189" i="4"/>
  <c r="L189" i="4"/>
  <c r="W40" i="3"/>
  <c r="W41" i="3"/>
  <c r="W42" i="3"/>
  <c r="W43" i="3"/>
  <c r="M219" i="4" l="1"/>
  <c r="N219" i="4"/>
  <c r="M233" i="4"/>
  <c r="L205" i="4"/>
  <c r="M205" i="4"/>
  <c r="L233" i="4"/>
  <c r="N261" i="4"/>
  <c r="L261" i="4"/>
  <c r="N119" i="4"/>
  <c r="L198" i="4" s="1"/>
  <c r="L103" i="4"/>
  <c r="N103" i="4"/>
  <c r="N112" i="4"/>
  <c r="N191" i="4" s="1"/>
  <c r="M103" i="4"/>
  <c r="M226" i="4"/>
  <c r="N226" i="4"/>
  <c r="E133" i="3"/>
  <c r="E140" i="3"/>
  <c r="E149" i="3"/>
  <c r="E156" i="3"/>
  <c r="I30" i="3"/>
  <c r="I83" i="3" s="1"/>
  <c r="I155" i="3"/>
  <c r="I148" i="3"/>
  <c r="I182" i="3"/>
  <c r="I175" i="3"/>
  <c r="E161" i="3"/>
  <c r="E168" i="3"/>
  <c r="M36" i="3"/>
  <c r="I163" i="3"/>
  <c r="I170" i="3"/>
  <c r="I140" i="3"/>
  <c r="I133" i="3"/>
  <c r="M22" i="3"/>
  <c r="K75" i="3" s="1"/>
  <c r="E135" i="3"/>
  <c r="E142" i="3"/>
  <c r="E155" i="3"/>
  <c r="E148" i="3"/>
  <c r="E182" i="3"/>
  <c r="E175" i="3"/>
  <c r="I177" i="3"/>
  <c r="I184" i="3"/>
  <c r="E163" i="3"/>
  <c r="E170" i="3"/>
  <c r="I162" i="3"/>
  <c r="I169" i="3"/>
  <c r="I142" i="3"/>
  <c r="I135" i="3"/>
  <c r="M21" i="3"/>
  <c r="M74" i="3" s="1"/>
  <c r="E134" i="3"/>
  <c r="E141" i="3"/>
  <c r="I154" i="3"/>
  <c r="I147" i="3"/>
  <c r="M43" i="3"/>
  <c r="M96" i="3" s="1"/>
  <c r="E177" i="3"/>
  <c r="E184" i="3"/>
  <c r="I183" i="3"/>
  <c r="I176" i="3"/>
  <c r="E169" i="3"/>
  <c r="E162" i="3"/>
  <c r="I141" i="3"/>
  <c r="I134" i="3"/>
  <c r="E147" i="3"/>
  <c r="E154" i="3"/>
  <c r="I149" i="3"/>
  <c r="I156" i="3"/>
  <c r="E183" i="3"/>
  <c r="E176" i="3"/>
  <c r="I161" i="3"/>
  <c r="I168" i="3"/>
  <c r="L196" i="4"/>
  <c r="N196" i="4"/>
  <c r="M190" i="4"/>
  <c r="N190" i="4"/>
  <c r="L190" i="4"/>
  <c r="M195" i="4"/>
  <c r="N195" i="4"/>
  <c r="L195" i="4"/>
  <c r="N198" i="4"/>
  <c r="M188" i="4"/>
  <c r="L188" i="4"/>
  <c r="N188" i="4"/>
  <c r="M197" i="4"/>
  <c r="N197" i="4"/>
  <c r="L197" i="4"/>
  <c r="I16" i="3"/>
  <c r="I129" i="3" s="1"/>
  <c r="I52" i="3"/>
  <c r="M27" i="3"/>
  <c r="M80" i="3" s="1"/>
  <c r="E95" i="3"/>
  <c r="D95" i="3"/>
  <c r="C95" i="3"/>
  <c r="E87" i="3"/>
  <c r="D87" i="3"/>
  <c r="C87" i="3"/>
  <c r="M42" i="3"/>
  <c r="E89" i="3"/>
  <c r="D89" i="3"/>
  <c r="C89" i="3"/>
  <c r="I51" i="3"/>
  <c r="I88" i="3"/>
  <c r="G88" i="3"/>
  <c r="H88" i="3"/>
  <c r="I23" i="3"/>
  <c r="H76" i="3" s="1"/>
  <c r="M41" i="3"/>
  <c r="E94" i="3"/>
  <c r="D94" i="3"/>
  <c r="C94" i="3"/>
  <c r="I96" i="3"/>
  <c r="H96" i="3"/>
  <c r="G96" i="3"/>
  <c r="E88" i="3"/>
  <c r="D88" i="3"/>
  <c r="C88" i="3"/>
  <c r="E96" i="3"/>
  <c r="C96" i="3"/>
  <c r="D96" i="3"/>
  <c r="I95" i="3"/>
  <c r="H95" i="3"/>
  <c r="G95" i="3"/>
  <c r="I87" i="3"/>
  <c r="H87" i="3"/>
  <c r="G87" i="3"/>
  <c r="I89" i="3"/>
  <c r="H89" i="3"/>
  <c r="G89" i="3"/>
  <c r="I94" i="3"/>
  <c r="H94" i="3"/>
  <c r="G94" i="3"/>
  <c r="E66" i="3"/>
  <c r="C66" i="3"/>
  <c r="D66" i="3"/>
  <c r="M13" i="3"/>
  <c r="M126" i="3" s="1"/>
  <c r="E73" i="3"/>
  <c r="D73" i="3"/>
  <c r="C73" i="3"/>
  <c r="E81" i="3"/>
  <c r="D81" i="3"/>
  <c r="C81" i="3"/>
  <c r="I50" i="3"/>
  <c r="E68" i="3"/>
  <c r="D68" i="3"/>
  <c r="C68" i="3"/>
  <c r="I68" i="3"/>
  <c r="G68" i="3"/>
  <c r="H68" i="3"/>
  <c r="M15" i="3"/>
  <c r="M128" i="3" s="1"/>
  <c r="E75" i="3"/>
  <c r="D75" i="3"/>
  <c r="C75" i="3"/>
  <c r="E67" i="3"/>
  <c r="C67" i="3"/>
  <c r="D67" i="3"/>
  <c r="I67" i="3"/>
  <c r="H67" i="3"/>
  <c r="G67" i="3"/>
  <c r="M14" i="3"/>
  <c r="M127" i="3" s="1"/>
  <c r="I74" i="3"/>
  <c r="H74" i="3"/>
  <c r="G74" i="3"/>
  <c r="E74" i="3"/>
  <c r="D74" i="3"/>
  <c r="C74" i="3"/>
  <c r="E80" i="3"/>
  <c r="D80" i="3"/>
  <c r="C80" i="3"/>
  <c r="I82" i="3"/>
  <c r="H82" i="3"/>
  <c r="G82" i="3"/>
  <c r="M28" i="3"/>
  <c r="E50" i="3"/>
  <c r="E16" i="3"/>
  <c r="E129" i="3" s="1"/>
  <c r="M20" i="3"/>
  <c r="E82" i="3"/>
  <c r="D82" i="3"/>
  <c r="C82" i="3"/>
  <c r="I81" i="3"/>
  <c r="H81" i="3"/>
  <c r="G81" i="3"/>
  <c r="M29" i="3"/>
  <c r="E52" i="3"/>
  <c r="I66" i="3"/>
  <c r="H66" i="3"/>
  <c r="G66" i="3"/>
  <c r="I73" i="3"/>
  <c r="G73" i="3"/>
  <c r="H73" i="3"/>
  <c r="I75" i="3"/>
  <c r="H75" i="3"/>
  <c r="G75" i="3"/>
  <c r="I80" i="3"/>
  <c r="H80" i="3"/>
  <c r="G80" i="3"/>
  <c r="M35" i="3"/>
  <c r="E51" i="3"/>
  <c r="I44" i="3"/>
  <c r="M34" i="3"/>
  <c r="I37" i="3"/>
  <c r="E37" i="3"/>
  <c r="E44" i="3"/>
  <c r="E30" i="3"/>
  <c r="E23" i="3"/>
  <c r="M161" i="2"/>
  <c r="M160" i="2"/>
  <c r="M159" i="2"/>
  <c r="M158" i="2"/>
  <c r="I161" i="2"/>
  <c r="I160" i="2"/>
  <c r="I159" i="2"/>
  <c r="I158" i="2"/>
  <c r="E161" i="2"/>
  <c r="E160" i="2"/>
  <c r="E159" i="2"/>
  <c r="E158" i="2"/>
  <c r="I152" i="2"/>
  <c r="I151" i="2"/>
  <c r="I150" i="2"/>
  <c r="E152" i="2"/>
  <c r="E151" i="2"/>
  <c r="E150" i="2"/>
  <c r="M145" i="2"/>
  <c r="M144" i="2"/>
  <c r="M143" i="2"/>
  <c r="M142" i="2"/>
  <c r="I145" i="2"/>
  <c r="I144" i="2"/>
  <c r="I143" i="2"/>
  <c r="I142" i="2"/>
  <c r="E145" i="2"/>
  <c r="E144" i="2"/>
  <c r="E143" i="2"/>
  <c r="E142" i="2"/>
  <c r="M137" i="2"/>
  <c r="M136" i="2"/>
  <c r="M135" i="2"/>
  <c r="M134" i="2"/>
  <c r="I137" i="2"/>
  <c r="I136" i="2"/>
  <c r="I135" i="2"/>
  <c r="I134" i="2"/>
  <c r="E129" i="2"/>
  <c r="E137" i="2"/>
  <c r="E136" i="2"/>
  <c r="E135" i="2"/>
  <c r="E134" i="2"/>
  <c r="M129" i="2"/>
  <c r="M128" i="2"/>
  <c r="M127" i="2"/>
  <c r="M126" i="2"/>
  <c r="I129" i="2"/>
  <c r="I128" i="2"/>
  <c r="I127" i="2"/>
  <c r="I126" i="2"/>
  <c r="E128" i="2"/>
  <c r="E127" i="2"/>
  <c r="E126" i="2"/>
  <c r="M105" i="2"/>
  <c r="M104" i="2"/>
  <c r="M103" i="2"/>
  <c r="M102" i="2"/>
  <c r="I105" i="2"/>
  <c r="I104" i="2"/>
  <c r="I103" i="2"/>
  <c r="I102" i="2"/>
  <c r="E105" i="2"/>
  <c r="E104" i="2"/>
  <c r="E103" i="2"/>
  <c r="E102" i="2"/>
  <c r="M89" i="2"/>
  <c r="M88" i="2"/>
  <c r="M87" i="2"/>
  <c r="M86" i="2"/>
  <c r="I89" i="2"/>
  <c r="I88" i="2"/>
  <c r="I87" i="2"/>
  <c r="I86" i="2"/>
  <c r="E89" i="2"/>
  <c r="E88" i="2"/>
  <c r="E87" i="2"/>
  <c r="E86" i="2"/>
  <c r="M81" i="2"/>
  <c r="M80" i="2"/>
  <c r="M79" i="2"/>
  <c r="M78" i="2"/>
  <c r="I81" i="2"/>
  <c r="I80" i="2"/>
  <c r="I79" i="2"/>
  <c r="I78" i="2"/>
  <c r="E81" i="2"/>
  <c r="E80" i="2"/>
  <c r="E79" i="2"/>
  <c r="E78" i="2"/>
  <c r="M73" i="2"/>
  <c r="M72" i="2"/>
  <c r="M71" i="2"/>
  <c r="M70" i="2"/>
  <c r="I73" i="2"/>
  <c r="I72" i="2"/>
  <c r="I71" i="2"/>
  <c r="I70" i="2"/>
  <c r="E73" i="2"/>
  <c r="E72" i="2"/>
  <c r="E71" i="2"/>
  <c r="E70" i="2"/>
  <c r="M65" i="2"/>
  <c r="M64" i="2"/>
  <c r="M63" i="2"/>
  <c r="M62" i="2"/>
  <c r="I65" i="2"/>
  <c r="I64" i="2"/>
  <c r="I63" i="2"/>
  <c r="I62" i="2"/>
  <c r="E65" i="2"/>
  <c r="E64" i="2"/>
  <c r="E63" i="2"/>
  <c r="E62" i="2"/>
  <c r="I57" i="2"/>
  <c r="I111" i="2" s="1"/>
  <c r="I168" i="2"/>
  <c r="I167" i="2"/>
  <c r="E166" i="2"/>
  <c r="M48" i="2"/>
  <c r="M47" i="2"/>
  <c r="M49" i="2" s="1"/>
  <c r="M46" i="2"/>
  <c r="I49" i="2"/>
  <c r="I47" i="2"/>
  <c r="I48" i="2"/>
  <c r="I46" i="2"/>
  <c r="E49" i="2"/>
  <c r="E47" i="2"/>
  <c r="E48" i="2"/>
  <c r="E46" i="2"/>
  <c r="M40" i="2"/>
  <c r="M39" i="2"/>
  <c r="M38" i="2"/>
  <c r="I41" i="2"/>
  <c r="I95" i="2" s="1"/>
  <c r="E41" i="2"/>
  <c r="E96" i="2" s="1"/>
  <c r="M32" i="2"/>
  <c r="M31" i="2"/>
  <c r="M30" i="2"/>
  <c r="I33" i="2"/>
  <c r="I31" i="2"/>
  <c r="I32" i="2"/>
  <c r="I30" i="2"/>
  <c r="E33" i="2"/>
  <c r="E31" i="2"/>
  <c r="E32" i="2"/>
  <c r="E30" i="2"/>
  <c r="I25" i="2"/>
  <c r="M23" i="2"/>
  <c r="M24" i="2"/>
  <c r="I23" i="2"/>
  <c r="I24" i="2"/>
  <c r="M22" i="2"/>
  <c r="I22" i="2"/>
  <c r="E25" i="2"/>
  <c r="E24" i="2"/>
  <c r="E23" i="2"/>
  <c r="E22" i="2"/>
  <c r="I69" i="3" l="1"/>
  <c r="G105" i="3"/>
  <c r="G83" i="3"/>
  <c r="K96" i="3"/>
  <c r="I96" i="2"/>
  <c r="I153" i="2"/>
  <c r="I97" i="2"/>
  <c r="M151" i="2"/>
  <c r="M55" i="2"/>
  <c r="M167" i="2" s="1"/>
  <c r="M152" i="2"/>
  <c r="M56" i="2"/>
  <c r="M168" i="2" s="1"/>
  <c r="E153" i="2"/>
  <c r="M150" i="2"/>
  <c r="M54" i="2"/>
  <c r="I94" i="2"/>
  <c r="I110" i="2"/>
  <c r="M198" i="4"/>
  <c r="I112" i="2"/>
  <c r="I169" i="2"/>
  <c r="I113" i="2"/>
  <c r="I166" i="2"/>
  <c r="M41" i="2"/>
  <c r="M95" i="2" s="1"/>
  <c r="N56" i="2"/>
  <c r="E167" i="2"/>
  <c r="E57" i="2"/>
  <c r="E112" i="2" s="1"/>
  <c r="N55" i="2"/>
  <c r="E168" i="2"/>
  <c r="E97" i="2"/>
  <c r="N54" i="2"/>
  <c r="E94" i="2"/>
  <c r="M94" i="2"/>
  <c r="E95" i="2"/>
  <c r="H69" i="3"/>
  <c r="G69" i="3"/>
  <c r="H207" i="3"/>
  <c r="I207" i="3"/>
  <c r="G207" i="3"/>
  <c r="M206" i="3"/>
  <c r="K206" i="3"/>
  <c r="L206" i="3"/>
  <c r="M205" i="3"/>
  <c r="L205" i="3"/>
  <c r="K205" i="3"/>
  <c r="K204" i="3"/>
  <c r="M204" i="3"/>
  <c r="L204" i="3"/>
  <c r="C207" i="3"/>
  <c r="E207" i="3"/>
  <c r="D207" i="3"/>
  <c r="L191" i="4"/>
  <c r="M191" i="4"/>
  <c r="L96" i="3"/>
  <c r="H83" i="3"/>
  <c r="L75" i="3"/>
  <c r="M75" i="3"/>
  <c r="L74" i="3"/>
  <c r="I171" i="3"/>
  <c r="I164" i="3"/>
  <c r="M169" i="3"/>
  <c r="M162" i="3"/>
  <c r="M52" i="3"/>
  <c r="M149" i="3"/>
  <c r="M156" i="3"/>
  <c r="M147" i="3"/>
  <c r="M154" i="3"/>
  <c r="I239" i="3"/>
  <c r="H239" i="3"/>
  <c r="G239" i="3"/>
  <c r="I227" i="3"/>
  <c r="H227" i="3"/>
  <c r="G227" i="3"/>
  <c r="G219" i="3"/>
  <c r="I261" i="3"/>
  <c r="H261" i="3"/>
  <c r="G261" i="3"/>
  <c r="I225" i="3"/>
  <c r="G225" i="3"/>
  <c r="H225" i="3"/>
  <c r="M141" i="3"/>
  <c r="M134" i="3"/>
  <c r="I240" i="3"/>
  <c r="H240" i="3"/>
  <c r="G240" i="3"/>
  <c r="I255" i="3"/>
  <c r="H255" i="3"/>
  <c r="G255" i="3"/>
  <c r="E233" i="3"/>
  <c r="D233" i="3"/>
  <c r="C233" i="3"/>
  <c r="I211" i="3"/>
  <c r="H211" i="3"/>
  <c r="G211" i="3"/>
  <c r="M163" i="3"/>
  <c r="M170" i="3"/>
  <c r="I260" i="3"/>
  <c r="H260" i="3"/>
  <c r="G260" i="3"/>
  <c r="E234" i="3"/>
  <c r="C234" i="3"/>
  <c r="D234" i="3"/>
  <c r="E157" i="3"/>
  <c r="E150" i="3"/>
  <c r="M161" i="3"/>
  <c r="M168" i="3"/>
  <c r="E119" i="3"/>
  <c r="E112" i="3"/>
  <c r="L89" i="3"/>
  <c r="H105" i="3"/>
  <c r="I121" i="3"/>
  <c r="I114" i="3"/>
  <c r="E254" i="3"/>
  <c r="D254" i="3"/>
  <c r="C254" i="3"/>
  <c r="E232" i="3"/>
  <c r="D232" i="3"/>
  <c r="C232" i="3"/>
  <c r="E240" i="3"/>
  <c r="D240" i="3"/>
  <c r="C240" i="3"/>
  <c r="E262" i="3"/>
  <c r="C262" i="3"/>
  <c r="D262" i="3"/>
  <c r="I232" i="3"/>
  <c r="H232" i="3"/>
  <c r="G232" i="3"/>
  <c r="I213" i="3"/>
  <c r="H213" i="3"/>
  <c r="G213" i="3"/>
  <c r="E248" i="3"/>
  <c r="C248" i="3"/>
  <c r="D248" i="3"/>
  <c r="E253" i="3"/>
  <c r="D253" i="3"/>
  <c r="C253" i="3"/>
  <c r="E220" i="3"/>
  <c r="C220" i="3"/>
  <c r="D220" i="3"/>
  <c r="I218" i="3"/>
  <c r="H218" i="3"/>
  <c r="G218" i="3"/>
  <c r="E246" i="3"/>
  <c r="D246" i="3"/>
  <c r="C246" i="3"/>
  <c r="I226" i="3"/>
  <c r="G226" i="3"/>
  <c r="H226" i="3"/>
  <c r="E227" i="3"/>
  <c r="D227" i="3"/>
  <c r="C227" i="3"/>
  <c r="E185" i="3"/>
  <c r="E178" i="3"/>
  <c r="I185" i="3"/>
  <c r="I178" i="3"/>
  <c r="M155" i="3"/>
  <c r="M148" i="3"/>
  <c r="K74" i="3"/>
  <c r="K80" i="3"/>
  <c r="M182" i="3"/>
  <c r="M175" i="3"/>
  <c r="K89" i="3"/>
  <c r="E261" i="3"/>
  <c r="D261" i="3"/>
  <c r="C261" i="3"/>
  <c r="E225" i="3"/>
  <c r="C225" i="3"/>
  <c r="D225" i="3"/>
  <c r="E247" i="3"/>
  <c r="D247" i="3"/>
  <c r="C247" i="3"/>
  <c r="E255" i="3"/>
  <c r="C255" i="3"/>
  <c r="D255" i="3"/>
  <c r="E219" i="3"/>
  <c r="D219" i="3"/>
  <c r="C219" i="3"/>
  <c r="I220" i="3"/>
  <c r="H220" i="3"/>
  <c r="G220" i="3"/>
  <c r="E241" i="3"/>
  <c r="C241" i="3"/>
  <c r="D241" i="3"/>
  <c r="E260" i="3"/>
  <c r="D260" i="3"/>
  <c r="C260" i="3"/>
  <c r="E213" i="3"/>
  <c r="C213" i="3"/>
  <c r="D213" i="3"/>
  <c r="I248" i="3"/>
  <c r="H248" i="3"/>
  <c r="G248" i="3"/>
  <c r="E239" i="3"/>
  <c r="D239" i="3"/>
  <c r="C239" i="3"/>
  <c r="I233" i="3"/>
  <c r="H233" i="3"/>
  <c r="G233" i="3"/>
  <c r="E218" i="3"/>
  <c r="D218" i="3"/>
  <c r="C218" i="3"/>
  <c r="E143" i="3"/>
  <c r="E136" i="3"/>
  <c r="E171" i="3"/>
  <c r="E164" i="3"/>
  <c r="E120" i="3"/>
  <c r="E113" i="3"/>
  <c r="E114" i="3"/>
  <c r="E121" i="3"/>
  <c r="M140" i="3"/>
  <c r="M133" i="3"/>
  <c r="I119" i="3"/>
  <c r="I112" i="3"/>
  <c r="L80" i="3"/>
  <c r="G76" i="3"/>
  <c r="I143" i="3"/>
  <c r="I136" i="3"/>
  <c r="I120" i="3"/>
  <c r="I113" i="3"/>
  <c r="M183" i="3"/>
  <c r="M176" i="3"/>
  <c r="M89" i="3"/>
  <c r="I246" i="3"/>
  <c r="H246" i="3"/>
  <c r="G246" i="3"/>
  <c r="I234" i="3"/>
  <c r="H234" i="3"/>
  <c r="G234" i="3"/>
  <c r="G212" i="3"/>
  <c r="I254" i="3"/>
  <c r="H254" i="3"/>
  <c r="G254" i="3"/>
  <c r="M177" i="3"/>
  <c r="M184" i="3"/>
  <c r="E212" i="3"/>
  <c r="D212" i="3"/>
  <c r="C212" i="3"/>
  <c r="I247" i="3"/>
  <c r="H247" i="3"/>
  <c r="G247" i="3"/>
  <c r="I262" i="3"/>
  <c r="H262" i="3"/>
  <c r="G262" i="3"/>
  <c r="E226" i="3"/>
  <c r="D226" i="3"/>
  <c r="C226" i="3"/>
  <c r="M142" i="3"/>
  <c r="M135" i="3"/>
  <c r="I241" i="3"/>
  <c r="H241" i="3"/>
  <c r="G241" i="3"/>
  <c r="I253" i="3"/>
  <c r="H253" i="3"/>
  <c r="G253" i="3"/>
  <c r="I157" i="3"/>
  <c r="I150" i="3"/>
  <c r="E211" i="3"/>
  <c r="D211" i="3"/>
  <c r="C211" i="3"/>
  <c r="I105" i="3"/>
  <c r="I76" i="3"/>
  <c r="M44" i="3"/>
  <c r="M51" i="3"/>
  <c r="M88" i="3"/>
  <c r="L88" i="3"/>
  <c r="K88" i="3"/>
  <c r="E97" i="3"/>
  <c r="C97" i="3"/>
  <c r="D97" i="3"/>
  <c r="I97" i="3"/>
  <c r="H97" i="3"/>
  <c r="G97" i="3"/>
  <c r="E103" i="3"/>
  <c r="D103" i="3"/>
  <c r="C103" i="3"/>
  <c r="E90" i="3"/>
  <c r="D90" i="3"/>
  <c r="C90" i="3"/>
  <c r="E104" i="3"/>
  <c r="D104" i="3"/>
  <c r="C104" i="3"/>
  <c r="I103" i="3"/>
  <c r="H103" i="3"/>
  <c r="G103" i="3"/>
  <c r="I90" i="3"/>
  <c r="G90" i="3"/>
  <c r="H90" i="3"/>
  <c r="I53" i="3"/>
  <c r="E105" i="3"/>
  <c r="D105" i="3"/>
  <c r="C105" i="3"/>
  <c r="M50" i="3"/>
  <c r="M87" i="3"/>
  <c r="L87" i="3"/>
  <c r="K87" i="3"/>
  <c r="M94" i="3"/>
  <c r="L94" i="3"/>
  <c r="K94" i="3"/>
  <c r="I104" i="3"/>
  <c r="H104" i="3"/>
  <c r="G104" i="3"/>
  <c r="M95" i="3"/>
  <c r="L95" i="3"/>
  <c r="K95" i="3"/>
  <c r="M73" i="3"/>
  <c r="L73" i="3"/>
  <c r="K73" i="3"/>
  <c r="M67" i="3"/>
  <c r="K67" i="3"/>
  <c r="L67" i="3"/>
  <c r="E69" i="3"/>
  <c r="C69" i="3"/>
  <c r="D69" i="3"/>
  <c r="M23" i="3"/>
  <c r="E53" i="3"/>
  <c r="M68" i="3"/>
  <c r="L68" i="3"/>
  <c r="K68" i="3"/>
  <c r="E76" i="3"/>
  <c r="D76" i="3"/>
  <c r="C76" i="3"/>
  <c r="M81" i="3"/>
  <c r="L81" i="3"/>
  <c r="K81" i="3"/>
  <c r="E83" i="3"/>
  <c r="D83" i="3"/>
  <c r="C83" i="3"/>
  <c r="M30" i="3"/>
  <c r="M82" i="3"/>
  <c r="L82" i="3"/>
  <c r="K82" i="3"/>
  <c r="M66" i="3"/>
  <c r="K66" i="3"/>
  <c r="L66" i="3"/>
  <c r="M16" i="3"/>
  <c r="M129" i="3" s="1"/>
  <c r="M37" i="3"/>
  <c r="M33" i="2"/>
  <c r="M25" i="2"/>
  <c r="E6" i="2"/>
  <c r="E7" i="2"/>
  <c r="E8" i="2"/>
  <c r="M9" i="2"/>
  <c r="I9" i="2"/>
  <c r="E9" i="2"/>
  <c r="M8" i="2"/>
  <c r="I8" i="2"/>
  <c r="M7" i="2"/>
  <c r="I7" i="2"/>
  <c r="M6" i="2"/>
  <c r="I6" i="2"/>
  <c r="E169" i="2" l="1"/>
  <c r="E111" i="2"/>
  <c r="E113" i="2"/>
  <c r="E110" i="2"/>
  <c r="M96" i="2"/>
  <c r="M97" i="2"/>
  <c r="M153" i="2"/>
  <c r="N57" i="2"/>
  <c r="M166" i="2"/>
  <c r="M57" i="2"/>
  <c r="M110" i="2" s="1"/>
  <c r="K207" i="3"/>
  <c r="M207" i="3"/>
  <c r="L207" i="3"/>
  <c r="L105" i="3"/>
  <c r="M105" i="3"/>
  <c r="K105" i="3"/>
  <c r="E191" i="3"/>
  <c r="D191" i="3"/>
  <c r="C191" i="3"/>
  <c r="I256" i="3"/>
  <c r="G256" i="3"/>
  <c r="H256" i="3"/>
  <c r="I199" i="3"/>
  <c r="H199" i="3"/>
  <c r="G199" i="3"/>
  <c r="E235" i="3"/>
  <c r="D235" i="3"/>
  <c r="C235" i="3"/>
  <c r="M234" i="3"/>
  <c r="L234" i="3"/>
  <c r="K234" i="3"/>
  <c r="M143" i="3"/>
  <c r="M136" i="3"/>
  <c r="I122" i="3"/>
  <c r="I115" i="3"/>
  <c r="D198" i="3"/>
  <c r="C198" i="3"/>
  <c r="E198" i="3"/>
  <c r="E221" i="3"/>
  <c r="D221" i="3"/>
  <c r="C221" i="3"/>
  <c r="M246" i="3"/>
  <c r="K246" i="3"/>
  <c r="L246" i="3"/>
  <c r="I242" i="3"/>
  <c r="G242" i="3"/>
  <c r="H242" i="3"/>
  <c r="M171" i="3"/>
  <c r="M164" i="3"/>
  <c r="M157" i="3"/>
  <c r="M150" i="3"/>
  <c r="M97" i="3"/>
  <c r="M185" i="3"/>
  <c r="M178" i="3"/>
  <c r="M262" i="3"/>
  <c r="L262" i="3"/>
  <c r="K262" i="3"/>
  <c r="M261" i="3"/>
  <c r="L261" i="3"/>
  <c r="K261" i="3"/>
  <c r="I221" i="3"/>
  <c r="G221" i="3"/>
  <c r="H221" i="3"/>
  <c r="G197" i="3"/>
  <c r="I197" i="3"/>
  <c r="H197" i="3"/>
  <c r="C192" i="3"/>
  <c r="E192" i="3"/>
  <c r="D192" i="3"/>
  <c r="E249" i="3"/>
  <c r="D249" i="3"/>
  <c r="C249" i="3"/>
  <c r="M260" i="3"/>
  <c r="K260" i="3"/>
  <c r="L260" i="3"/>
  <c r="M233" i="3"/>
  <c r="L233" i="3"/>
  <c r="K233" i="3"/>
  <c r="E263" i="3"/>
  <c r="D263" i="3"/>
  <c r="C263" i="3"/>
  <c r="I192" i="3"/>
  <c r="H192" i="3"/>
  <c r="G192" i="3"/>
  <c r="E190" i="3"/>
  <c r="D190" i="3"/>
  <c r="C190" i="3"/>
  <c r="E228" i="3"/>
  <c r="C228" i="3"/>
  <c r="D228" i="3"/>
  <c r="M248" i="3"/>
  <c r="L248" i="3"/>
  <c r="K248" i="3"/>
  <c r="M225" i="3"/>
  <c r="L225" i="3"/>
  <c r="K225" i="3"/>
  <c r="M240" i="3"/>
  <c r="L240" i="3"/>
  <c r="K240" i="3"/>
  <c r="E122" i="3"/>
  <c r="E115" i="3"/>
  <c r="M119" i="3"/>
  <c r="M112" i="3"/>
  <c r="M255" i="3"/>
  <c r="L255" i="3"/>
  <c r="K255" i="3"/>
  <c r="I191" i="3"/>
  <c r="H191" i="3"/>
  <c r="G191" i="3"/>
  <c r="M211" i="3"/>
  <c r="K211" i="3"/>
  <c r="L211" i="3"/>
  <c r="E214" i="3"/>
  <c r="D214" i="3"/>
  <c r="C214" i="3"/>
  <c r="C197" i="3"/>
  <c r="E197" i="3"/>
  <c r="D197" i="3"/>
  <c r="M241" i="3"/>
  <c r="L241" i="3"/>
  <c r="K241" i="3"/>
  <c r="M247" i="3"/>
  <c r="L247" i="3"/>
  <c r="K247" i="3"/>
  <c r="M120" i="3"/>
  <c r="M113" i="3"/>
  <c r="I228" i="3"/>
  <c r="H228" i="3"/>
  <c r="G228" i="3"/>
  <c r="M213" i="3"/>
  <c r="L213" i="3"/>
  <c r="K213" i="3"/>
  <c r="H198" i="3"/>
  <c r="G198" i="3"/>
  <c r="I198" i="3"/>
  <c r="M218" i="3"/>
  <c r="K218" i="3"/>
  <c r="L218" i="3"/>
  <c r="I263" i="3"/>
  <c r="G263" i="3"/>
  <c r="H263" i="3"/>
  <c r="M212" i="3"/>
  <c r="L212" i="3"/>
  <c r="K212" i="3"/>
  <c r="M227" i="3"/>
  <c r="K227" i="3"/>
  <c r="L227" i="3"/>
  <c r="I235" i="3"/>
  <c r="G235" i="3"/>
  <c r="H235" i="3"/>
  <c r="M220" i="3"/>
  <c r="L220" i="3"/>
  <c r="K220" i="3"/>
  <c r="M254" i="3"/>
  <c r="L254" i="3"/>
  <c r="K254" i="3"/>
  <c r="I214" i="3"/>
  <c r="G214" i="3"/>
  <c r="H214" i="3"/>
  <c r="I190" i="3"/>
  <c r="G190" i="3"/>
  <c r="H190" i="3"/>
  <c r="E199" i="3"/>
  <c r="D199" i="3"/>
  <c r="C199" i="3"/>
  <c r="E242" i="3"/>
  <c r="D242" i="3"/>
  <c r="C242" i="3"/>
  <c r="M253" i="3"/>
  <c r="K253" i="3"/>
  <c r="L253" i="3"/>
  <c r="M226" i="3"/>
  <c r="K226" i="3"/>
  <c r="L226" i="3"/>
  <c r="E256" i="3"/>
  <c r="D256" i="3"/>
  <c r="C256" i="3"/>
  <c r="M239" i="3"/>
  <c r="K239" i="3"/>
  <c r="L239" i="3"/>
  <c r="M219" i="3"/>
  <c r="L219" i="3"/>
  <c r="K219" i="3"/>
  <c r="M232" i="3"/>
  <c r="K232" i="3"/>
  <c r="L232" i="3"/>
  <c r="M121" i="3"/>
  <c r="M114" i="3"/>
  <c r="I249" i="3"/>
  <c r="G249" i="3"/>
  <c r="H249" i="3"/>
  <c r="K97" i="3"/>
  <c r="L97" i="3"/>
  <c r="E106" i="3"/>
  <c r="D106" i="3"/>
  <c r="C106" i="3"/>
  <c r="I106" i="3"/>
  <c r="H106" i="3"/>
  <c r="G106" i="3"/>
  <c r="M104" i="3"/>
  <c r="L104" i="3"/>
  <c r="K104" i="3"/>
  <c r="M90" i="3"/>
  <c r="L90" i="3"/>
  <c r="K90" i="3"/>
  <c r="M53" i="3"/>
  <c r="M103" i="3"/>
  <c r="L103" i="3"/>
  <c r="K103" i="3"/>
  <c r="M76" i="3"/>
  <c r="L76" i="3"/>
  <c r="K76" i="3"/>
  <c r="M83" i="3"/>
  <c r="L83" i="3"/>
  <c r="K83" i="3"/>
  <c r="M69" i="3"/>
  <c r="L69" i="3"/>
  <c r="K69" i="3"/>
  <c r="B78" i="1"/>
  <c r="B46" i="1"/>
  <c r="J146" i="1"/>
  <c r="J145" i="1"/>
  <c r="J144" i="1"/>
  <c r="J143" i="1"/>
  <c r="F146" i="1"/>
  <c r="F145" i="1"/>
  <c r="F144" i="1"/>
  <c r="F143" i="1"/>
  <c r="B144" i="1"/>
  <c r="B145" i="1"/>
  <c r="B146" i="1"/>
  <c r="B143" i="1"/>
  <c r="J138" i="1"/>
  <c r="J137" i="1"/>
  <c r="J136" i="1"/>
  <c r="J135" i="1"/>
  <c r="F138" i="1"/>
  <c r="F137" i="1"/>
  <c r="F136" i="1"/>
  <c r="F135" i="1"/>
  <c r="B136" i="1"/>
  <c r="B137" i="1"/>
  <c r="B138" i="1"/>
  <c r="B135" i="1"/>
  <c r="J130" i="1"/>
  <c r="J129" i="1"/>
  <c r="J128" i="1"/>
  <c r="J127" i="1"/>
  <c r="F130" i="1"/>
  <c r="F129" i="1"/>
  <c r="F128" i="1"/>
  <c r="F127" i="1"/>
  <c r="B128" i="1"/>
  <c r="B129" i="1"/>
  <c r="B130" i="1"/>
  <c r="B127" i="1"/>
  <c r="J122" i="1"/>
  <c r="J121" i="1"/>
  <c r="J120" i="1"/>
  <c r="L119" i="1"/>
  <c r="J119" i="1"/>
  <c r="F122" i="1"/>
  <c r="F121" i="1"/>
  <c r="F120" i="1"/>
  <c r="H119" i="1"/>
  <c r="F119" i="1"/>
  <c r="D119" i="1"/>
  <c r="B120" i="1"/>
  <c r="B121" i="1"/>
  <c r="B122" i="1"/>
  <c r="J114" i="1"/>
  <c r="J113" i="1"/>
  <c r="J112" i="1"/>
  <c r="J111" i="1"/>
  <c r="F114" i="1"/>
  <c r="F113" i="1"/>
  <c r="F112" i="1"/>
  <c r="F111" i="1"/>
  <c r="B112" i="1"/>
  <c r="B113" i="1"/>
  <c r="B114" i="1"/>
  <c r="B111" i="1"/>
  <c r="B38" i="1"/>
  <c r="E62" i="1"/>
  <c r="G55" i="1"/>
  <c r="I54" i="1"/>
  <c r="M33" i="1"/>
  <c r="M32" i="1"/>
  <c r="M64" i="1" s="1"/>
  <c r="M31" i="1"/>
  <c r="L63" i="1" s="1"/>
  <c r="M30" i="1"/>
  <c r="K62" i="1" s="1"/>
  <c r="I33" i="1"/>
  <c r="G65" i="1" s="1"/>
  <c r="I32" i="1"/>
  <c r="I64" i="1" s="1"/>
  <c r="I31" i="1"/>
  <c r="H63" i="1" s="1"/>
  <c r="I30" i="1"/>
  <c r="G62" i="1" s="1"/>
  <c r="E33" i="1"/>
  <c r="C65" i="1" s="1"/>
  <c r="E32" i="1"/>
  <c r="E64" i="1" s="1"/>
  <c r="E31" i="1"/>
  <c r="D63" i="1" s="1"/>
  <c r="E30" i="1"/>
  <c r="C62" i="1" s="1"/>
  <c r="M25" i="1"/>
  <c r="M24" i="1"/>
  <c r="M56" i="1" s="1"/>
  <c r="M23" i="1"/>
  <c r="L55" i="1" s="1"/>
  <c r="M22" i="1"/>
  <c r="M54" i="1" s="1"/>
  <c r="I25" i="1"/>
  <c r="H57" i="1" s="1"/>
  <c r="I24" i="1"/>
  <c r="I56" i="1" s="1"/>
  <c r="I23" i="1"/>
  <c r="H55" i="1" s="1"/>
  <c r="I22" i="1"/>
  <c r="E25" i="1"/>
  <c r="E57" i="1" s="1"/>
  <c r="E24" i="1"/>
  <c r="E56" i="1" s="1"/>
  <c r="E23" i="1"/>
  <c r="D55" i="1" s="1"/>
  <c r="E22" i="1"/>
  <c r="E54" i="1" s="1"/>
  <c r="M17" i="1"/>
  <c r="L49" i="1" s="1"/>
  <c r="M16" i="1"/>
  <c r="M48" i="1" s="1"/>
  <c r="M15" i="1"/>
  <c r="L47" i="1" s="1"/>
  <c r="M14" i="1"/>
  <c r="M46" i="1" s="1"/>
  <c r="I17" i="1"/>
  <c r="H49" i="1" s="1"/>
  <c r="I16" i="1"/>
  <c r="I48" i="1" s="1"/>
  <c r="I15" i="1"/>
  <c r="H47" i="1" s="1"/>
  <c r="I14" i="1"/>
  <c r="I46" i="1" s="1"/>
  <c r="E17" i="1"/>
  <c r="E16" i="1"/>
  <c r="E48" i="1" s="1"/>
  <c r="E15" i="1"/>
  <c r="D47" i="1" s="1"/>
  <c r="E14" i="1"/>
  <c r="E46" i="1" s="1"/>
  <c r="M112" i="2" l="1"/>
  <c r="M111" i="2"/>
  <c r="M169" i="2"/>
  <c r="M113" i="2"/>
  <c r="M249" i="3"/>
  <c r="L249" i="3"/>
  <c r="K249" i="3"/>
  <c r="M221" i="3"/>
  <c r="L221" i="3"/>
  <c r="K221" i="3"/>
  <c r="M191" i="3"/>
  <c r="L191" i="3"/>
  <c r="K191" i="3"/>
  <c r="M190" i="3"/>
  <c r="K190" i="3"/>
  <c r="L190" i="3"/>
  <c r="M228" i="3"/>
  <c r="L228" i="3"/>
  <c r="K228" i="3"/>
  <c r="I193" i="3"/>
  <c r="H193" i="3"/>
  <c r="G193" i="3"/>
  <c r="K198" i="3"/>
  <c r="L198" i="3"/>
  <c r="M198" i="3"/>
  <c r="K197" i="3"/>
  <c r="M197" i="3"/>
  <c r="L197" i="3"/>
  <c r="M256" i="3"/>
  <c r="L256" i="3"/>
  <c r="K256" i="3"/>
  <c r="M235" i="3"/>
  <c r="L235" i="3"/>
  <c r="K235" i="3"/>
  <c r="I200" i="3"/>
  <c r="G200" i="3"/>
  <c r="H200" i="3"/>
  <c r="M199" i="3"/>
  <c r="L199" i="3"/>
  <c r="K199" i="3"/>
  <c r="E200" i="3"/>
  <c r="D200" i="3"/>
  <c r="C200" i="3"/>
  <c r="M122" i="3"/>
  <c r="M115" i="3"/>
  <c r="M192" i="3"/>
  <c r="L192" i="3"/>
  <c r="K192" i="3"/>
  <c r="D193" i="3"/>
  <c r="C193" i="3"/>
  <c r="E193" i="3"/>
  <c r="M263" i="3"/>
  <c r="L263" i="3"/>
  <c r="K263" i="3"/>
  <c r="M242" i="3"/>
  <c r="L242" i="3"/>
  <c r="K242" i="3"/>
  <c r="M214" i="3"/>
  <c r="L214" i="3"/>
  <c r="K214" i="3"/>
  <c r="M106" i="3"/>
  <c r="L106" i="3"/>
  <c r="K106" i="3"/>
  <c r="E49" i="1"/>
  <c r="D49" i="1"/>
  <c r="M89" i="1"/>
  <c r="M65" i="1"/>
  <c r="L65" i="1"/>
  <c r="I62" i="1"/>
  <c r="G63" i="1"/>
  <c r="M72" i="1"/>
  <c r="B119" i="1"/>
  <c r="C55" i="1"/>
  <c r="C63" i="1"/>
  <c r="H65" i="1"/>
  <c r="E87" i="1"/>
  <c r="E94" i="1"/>
  <c r="I94" i="1"/>
  <c r="M94" i="1"/>
  <c r="G47" i="1"/>
  <c r="D57" i="1"/>
  <c r="K55" i="1"/>
  <c r="D65" i="1"/>
  <c r="M62" i="1"/>
  <c r="E95" i="1"/>
  <c r="I97" i="1"/>
  <c r="C47" i="1"/>
  <c r="K47" i="1"/>
  <c r="L57" i="1"/>
  <c r="K63" i="1"/>
  <c r="C48" i="1"/>
  <c r="C56" i="1"/>
  <c r="G56" i="1"/>
  <c r="K48" i="1"/>
  <c r="G64" i="1"/>
  <c r="K64" i="1"/>
  <c r="E88" i="1"/>
  <c r="M88" i="1"/>
  <c r="I96" i="1"/>
  <c r="D48" i="1"/>
  <c r="I49" i="1"/>
  <c r="D56" i="1"/>
  <c r="I57" i="1"/>
  <c r="L48" i="1"/>
  <c r="M49" i="1"/>
  <c r="E65" i="1"/>
  <c r="H64" i="1"/>
  <c r="I65" i="1"/>
  <c r="M97" i="1"/>
  <c r="D46" i="1"/>
  <c r="E47" i="1"/>
  <c r="C49" i="1"/>
  <c r="H46" i="1"/>
  <c r="I47" i="1"/>
  <c r="G49" i="1"/>
  <c r="D54" i="1"/>
  <c r="E55" i="1"/>
  <c r="C57" i="1"/>
  <c r="H54" i="1"/>
  <c r="I55" i="1"/>
  <c r="G57" i="1"/>
  <c r="L46" i="1"/>
  <c r="M47" i="1"/>
  <c r="K49" i="1"/>
  <c r="L54" i="1"/>
  <c r="M55" i="1"/>
  <c r="K57" i="1"/>
  <c r="D62" i="1"/>
  <c r="E63" i="1"/>
  <c r="H62" i="1"/>
  <c r="I63" i="1"/>
  <c r="L62" i="1"/>
  <c r="M63" i="1"/>
  <c r="K65" i="1"/>
  <c r="E89" i="1"/>
  <c r="I87" i="1"/>
  <c r="M87" i="1"/>
  <c r="E97" i="1"/>
  <c r="I95" i="1"/>
  <c r="M95" i="1"/>
  <c r="G48" i="1"/>
  <c r="K56" i="1"/>
  <c r="C64" i="1"/>
  <c r="I88" i="1"/>
  <c r="E96" i="1"/>
  <c r="M96" i="1"/>
  <c r="H48" i="1"/>
  <c r="H56" i="1"/>
  <c r="L56" i="1"/>
  <c r="M57" i="1"/>
  <c r="D64" i="1"/>
  <c r="L64" i="1"/>
  <c r="I89" i="1"/>
  <c r="C46" i="1"/>
  <c r="G46" i="1"/>
  <c r="C54" i="1"/>
  <c r="G54" i="1"/>
  <c r="K46" i="1"/>
  <c r="K54" i="1"/>
  <c r="E86" i="1"/>
  <c r="I86" i="1"/>
  <c r="M86" i="1"/>
  <c r="M7" i="1"/>
  <c r="M71" i="1" s="1"/>
  <c r="M8" i="1"/>
  <c r="M9" i="1"/>
  <c r="M73" i="1" s="1"/>
  <c r="M6" i="1"/>
  <c r="M70" i="1" s="1"/>
  <c r="K111" i="1" s="1"/>
  <c r="I9" i="1"/>
  <c r="I105" i="1" s="1"/>
  <c r="I8" i="1"/>
  <c r="I7" i="1"/>
  <c r="I103" i="1" s="1"/>
  <c r="I6" i="1"/>
  <c r="I102" i="1" s="1"/>
  <c r="E9" i="1"/>
  <c r="E8" i="1"/>
  <c r="E7" i="1"/>
  <c r="E6" i="1"/>
  <c r="M193" i="3" l="1"/>
  <c r="L193" i="3"/>
  <c r="K193" i="3"/>
  <c r="M200" i="3"/>
  <c r="L200" i="3"/>
  <c r="K200" i="3"/>
  <c r="G143" i="1"/>
  <c r="I143" i="1"/>
  <c r="H143" i="1"/>
  <c r="L114" i="1"/>
  <c r="M114" i="1"/>
  <c r="K114" i="1"/>
  <c r="K127" i="1"/>
  <c r="M127" i="1"/>
  <c r="L127" i="1"/>
  <c r="E138" i="1"/>
  <c r="D138" i="1"/>
  <c r="C138" i="1"/>
  <c r="G144" i="1"/>
  <c r="I144" i="1"/>
  <c r="H144" i="1"/>
  <c r="G127" i="1"/>
  <c r="I127" i="1"/>
  <c r="H127" i="1"/>
  <c r="G130" i="1"/>
  <c r="I130" i="1"/>
  <c r="H130" i="1"/>
  <c r="D137" i="1"/>
  <c r="E137" i="1"/>
  <c r="C137" i="1"/>
  <c r="K128" i="1"/>
  <c r="M128" i="1"/>
  <c r="L128" i="1"/>
  <c r="K138" i="1"/>
  <c r="L138" i="1"/>
  <c r="M138" i="1"/>
  <c r="E129" i="1"/>
  <c r="C129" i="1"/>
  <c r="D129" i="1"/>
  <c r="K135" i="1"/>
  <c r="L135" i="1"/>
  <c r="M135" i="1"/>
  <c r="E127" i="1"/>
  <c r="D127" i="1"/>
  <c r="C127" i="1"/>
  <c r="G129" i="1"/>
  <c r="I129" i="1"/>
  <c r="H129" i="1"/>
  <c r="K136" i="1"/>
  <c r="M136" i="1"/>
  <c r="L136" i="1"/>
  <c r="G128" i="1"/>
  <c r="H128" i="1"/>
  <c r="I128" i="1"/>
  <c r="G138" i="1"/>
  <c r="I138" i="1"/>
  <c r="H138" i="1"/>
  <c r="G135" i="1"/>
  <c r="H135" i="1"/>
  <c r="I135" i="1"/>
  <c r="K130" i="1"/>
  <c r="M130" i="1"/>
  <c r="L130" i="1"/>
  <c r="G146" i="1"/>
  <c r="I146" i="1"/>
  <c r="H146" i="1"/>
  <c r="L112" i="1"/>
  <c r="M112" i="1"/>
  <c r="K112" i="1"/>
  <c r="G136" i="1"/>
  <c r="I136" i="1"/>
  <c r="H136" i="1"/>
  <c r="E130" i="1"/>
  <c r="D130" i="1"/>
  <c r="C130" i="1"/>
  <c r="G137" i="1"/>
  <c r="H137" i="1"/>
  <c r="I137" i="1"/>
  <c r="E136" i="1"/>
  <c r="D136" i="1"/>
  <c r="C136" i="1"/>
  <c r="E135" i="1"/>
  <c r="D135" i="1"/>
  <c r="C135" i="1"/>
  <c r="L111" i="1"/>
  <c r="M111" i="1"/>
  <c r="K137" i="1"/>
  <c r="M137" i="1"/>
  <c r="L137" i="1"/>
  <c r="K129" i="1"/>
  <c r="M129" i="1"/>
  <c r="L129" i="1"/>
  <c r="M102" i="1"/>
  <c r="D128" i="1"/>
  <c r="E128" i="1"/>
  <c r="C128" i="1"/>
  <c r="K113" i="1"/>
  <c r="M113" i="1"/>
  <c r="L113" i="1"/>
  <c r="D40" i="1"/>
  <c r="E40" i="1"/>
  <c r="C40" i="1"/>
  <c r="I40" i="1"/>
  <c r="H40" i="1"/>
  <c r="G40" i="1"/>
  <c r="L40" i="1"/>
  <c r="K40" i="1"/>
  <c r="M40" i="1"/>
  <c r="E104" i="1"/>
  <c r="E73" i="1"/>
  <c r="D41" i="1"/>
  <c r="E41" i="1"/>
  <c r="C41" i="1"/>
  <c r="I41" i="1"/>
  <c r="H41" i="1"/>
  <c r="G41" i="1"/>
  <c r="L39" i="1"/>
  <c r="K39" i="1"/>
  <c r="M39" i="1"/>
  <c r="E105" i="1"/>
  <c r="E38" i="1"/>
  <c r="D38" i="1"/>
  <c r="C38" i="1"/>
  <c r="G38" i="1"/>
  <c r="H38" i="1"/>
  <c r="I38" i="1"/>
  <c r="M38" i="1"/>
  <c r="K38" i="1"/>
  <c r="L38" i="1"/>
  <c r="M104" i="1"/>
  <c r="E102" i="1"/>
  <c r="E103" i="1"/>
  <c r="D39" i="1"/>
  <c r="E39" i="1"/>
  <c r="C39" i="1"/>
  <c r="I39" i="1"/>
  <c r="H39" i="1"/>
  <c r="G39" i="1"/>
  <c r="M41" i="1"/>
  <c r="L41" i="1"/>
  <c r="K41" i="1"/>
  <c r="I104" i="1"/>
  <c r="M103" i="1"/>
  <c r="M105" i="1"/>
  <c r="I79" i="1"/>
  <c r="E79" i="1"/>
  <c r="E70" i="1"/>
  <c r="M81" i="1"/>
  <c r="M78" i="1"/>
  <c r="I71" i="1"/>
  <c r="M79" i="1"/>
  <c r="I78" i="1"/>
  <c r="E72" i="1"/>
  <c r="M80" i="1"/>
  <c r="E81" i="1"/>
  <c r="I80" i="1"/>
  <c r="E80" i="1"/>
  <c r="E78" i="1"/>
  <c r="I81" i="1"/>
  <c r="I72" i="1"/>
  <c r="E71" i="1"/>
  <c r="I70" i="1"/>
  <c r="I73" i="1"/>
  <c r="C112" i="1" l="1"/>
  <c r="E112" i="1"/>
  <c r="D112" i="1"/>
  <c r="C113" i="1"/>
  <c r="E113" i="1"/>
  <c r="D113" i="1"/>
  <c r="G120" i="1"/>
  <c r="I120" i="1"/>
  <c r="H121" i="1"/>
  <c r="H113" i="1"/>
  <c r="G113" i="1"/>
  <c r="I113" i="1"/>
  <c r="G119" i="1"/>
  <c r="H120" i="1"/>
  <c r="I119" i="1"/>
  <c r="K146" i="1"/>
  <c r="M146" i="1"/>
  <c r="L146" i="1"/>
  <c r="E144" i="1"/>
  <c r="D144" i="1"/>
  <c r="C144" i="1"/>
  <c r="E146" i="1"/>
  <c r="D146" i="1"/>
  <c r="C146" i="1"/>
  <c r="H114" i="1"/>
  <c r="G114" i="1"/>
  <c r="I114" i="1"/>
  <c r="G122" i="1"/>
  <c r="I122" i="1"/>
  <c r="E122" i="1"/>
  <c r="C122" i="1"/>
  <c r="K120" i="1"/>
  <c r="M120" i="1"/>
  <c r="L121" i="1"/>
  <c r="C111" i="1"/>
  <c r="E111" i="1"/>
  <c r="D111" i="1"/>
  <c r="K144" i="1"/>
  <c r="M144" i="1"/>
  <c r="L144" i="1"/>
  <c r="H111" i="1"/>
  <c r="G111" i="1"/>
  <c r="I111" i="1"/>
  <c r="E119" i="1"/>
  <c r="D120" i="1"/>
  <c r="C119" i="1"/>
  <c r="K121" i="1"/>
  <c r="L122" i="1"/>
  <c r="M121" i="1"/>
  <c r="H112" i="1"/>
  <c r="G112" i="1"/>
  <c r="I112" i="1"/>
  <c r="E120" i="1"/>
  <c r="C120" i="1"/>
  <c r="D121" i="1"/>
  <c r="G145" i="1"/>
  <c r="I145" i="1"/>
  <c r="H145" i="1"/>
  <c r="K145" i="1"/>
  <c r="L145" i="1"/>
  <c r="M145" i="1"/>
  <c r="C114" i="1"/>
  <c r="E114" i="1"/>
  <c r="D114" i="1"/>
  <c r="D122" i="1"/>
  <c r="E121" i="1"/>
  <c r="C121" i="1"/>
  <c r="K119" i="1"/>
  <c r="L120" i="1"/>
  <c r="M119" i="1"/>
  <c r="C145" i="1"/>
  <c r="E145" i="1"/>
  <c r="D145" i="1"/>
  <c r="K143" i="1"/>
  <c r="M143" i="1"/>
  <c r="L143" i="1"/>
  <c r="G121" i="1"/>
  <c r="H122" i="1"/>
  <c r="I121" i="1"/>
  <c r="K122" i="1"/>
  <c r="M122" i="1"/>
  <c r="E143" i="1"/>
  <c r="D143" i="1"/>
  <c r="C143" i="1"/>
</calcChain>
</file>

<file path=xl/sharedStrings.xml><?xml version="1.0" encoding="utf-8"?>
<sst xmlns="http://schemas.openxmlformats.org/spreadsheetml/2006/main" count="7294" uniqueCount="375">
  <si>
    <t>Totale incidenti stradali</t>
  </si>
  <si>
    <t>Entro l'abitato</t>
  </si>
  <si>
    <t>Fuori l'abitato</t>
  </si>
  <si>
    <t>Entro e fuori l'abitato</t>
  </si>
  <si>
    <t>Italia Settentrionale</t>
  </si>
  <si>
    <t>Italia Centrale</t>
  </si>
  <si>
    <t>Italia Meridionale e Insulare</t>
  </si>
  <si>
    <t>Italia</t>
  </si>
  <si>
    <t>Totale incidenti stradali mortali</t>
  </si>
  <si>
    <t>Totale morti</t>
  </si>
  <si>
    <t>Totale feriti</t>
  </si>
  <si>
    <t>2010/01</t>
  </si>
  <si>
    <t>Mortalità</t>
  </si>
  <si>
    <t>Lesività</t>
  </si>
  <si>
    <t>Gravità</t>
  </si>
  <si>
    <t>Specifico di mortalità</t>
  </si>
  <si>
    <t>Specifico di incidentalità</t>
  </si>
  <si>
    <t>D) Indicatori - Variazioni di periodo</t>
  </si>
  <si>
    <t>Incidenti stradali</t>
  </si>
  <si>
    <t>Incidenti stradali che hanno coinvolto pedoni</t>
  </si>
  <si>
    <t>Incidenti che hanno coinvolto velocipedi</t>
  </si>
  <si>
    <t>Incidenti che hanno coinvolto ciclomotori</t>
  </si>
  <si>
    <t>Incidenti che hanno coinvolto motocicli senza passeggero a bordo</t>
  </si>
  <si>
    <t>Incidenti che hanno coinvolto motocicli con passeggero a bordo</t>
  </si>
  <si>
    <t>Incidenti che hanno coinvolto utenti vulnerabili per tipologia</t>
  </si>
  <si>
    <t>Incidenti che hanno coinvolto utenti vulnerabili</t>
  </si>
  <si>
    <t>C)  Composizione percentuale annua degli incidenti per Ripartizione geografica per ogni tipologia di utente</t>
  </si>
  <si>
    <t>Incidenti che hanno coinvolto pedoni</t>
  </si>
  <si>
    <t>Pedoni morti di età sino a 14 anni</t>
  </si>
  <si>
    <t>Pedoni morti di età tra 15 e 24 anni</t>
  </si>
  <si>
    <t>Pedoni morti di età uguale o maggiore di 65 anni</t>
  </si>
  <si>
    <t>Totale pedoni morti</t>
  </si>
  <si>
    <t>2010/2001</t>
  </si>
  <si>
    <t>2013/2010</t>
  </si>
  <si>
    <t>2014/2010</t>
  </si>
  <si>
    <t>2014/2013</t>
  </si>
  <si>
    <t>-</t>
  </si>
  <si>
    <t>C) Indicatori</t>
  </si>
  <si>
    <t>Indice generico di mortalità dei pedoni (calcolato sul totale di incidenti stradali che hanno coinvolto pedoni)</t>
  </si>
  <si>
    <t>Indice specifico di mortalità dei pedoni (calcolato sul totale di incidenti stradali con pedoni morti)</t>
  </si>
  <si>
    <t>Indice di incidentalità mortale dei pedoni (inc. con pedoni morti su inc. con pedoni coinvolti)</t>
  </si>
  <si>
    <t xml:space="preserve">Indice generico di mortalità dei pedoni di età compresa fra 0 e 14 anni </t>
  </si>
  <si>
    <t xml:space="preserve">Indice specifico di mortalità dei pedoni di età compresa fra 0 e 14 anni </t>
  </si>
  <si>
    <t xml:space="preserve">Indice generico di mortalità dei pedoni di età compresa fra 15 e 24 anni </t>
  </si>
  <si>
    <t xml:space="preserve">Indice specifico di mortalità dei pedoni di età compresa fra 15 e 24 anni </t>
  </si>
  <si>
    <t xml:space="preserve">Indice generico di mortalità dei pedoni di età uguale o maggiore di 65 anni </t>
  </si>
  <si>
    <t xml:space="preserve">Indice specifico di mortalità dei pedoni di età uguale o maggiore di 65 anni </t>
  </si>
  <si>
    <t>Incidenti mortali che hanno coinvolto velocipedi</t>
  </si>
  <si>
    <t>Totale morti in incidenti con velocipedi coinvolti</t>
  </si>
  <si>
    <t>Totale morti in incidenti con ciclomotori coinvolti</t>
  </si>
  <si>
    <t>B)Variazioni di periodo</t>
  </si>
  <si>
    <t>C)Indicatori</t>
  </si>
  <si>
    <t>Incidenti che hanno coinvolto motocicli a solo</t>
  </si>
  <si>
    <t>Incidenti che hanno coinvolto motocicli con passeggero</t>
  </si>
  <si>
    <t>Incidenti mortali che hanno coinvolto motocicli con passeggero</t>
  </si>
  <si>
    <r>
      <t>A)</t>
    </r>
    <r>
      <rPr>
        <i/>
        <sz val="7"/>
        <rFont val="Times New Roman"/>
        <family val="1"/>
      </rPr>
      <t xml:space="preserve">  </t>
    </r>
    <r>
      <rPr>
        <i/>
        <sz val="12"/>
        <rFont val="Times New Roman"/>
        <family val="1"/>
      </rPr>
      <t>Valori assoluti</t>
    </r>
  </si>
  <si>
    <r>
      <t>D)</t>
    </r>
    <r>
      <rPr>
        <i/>
        <sz val="7"/>
        <rFont val="Times New Roman"/>
        <family val="1"/>
      </rPr>
      <t xml:space="preserve">       </t>
    </r>
    <r>
      <rPr>
        <i/>
        <sz val="12"/>
        <rFont val="Times New Roman"/>
        <family val="1"/>
      </rPr>
      <t>Indicatori - Variazioni di periodo</t>
    </r>
  </si>
  <si>
    <r>
      <t>A)</t>
    </r>
    <r>
      <rPr>
        <i/>
        <sz val="7"/>
        <rFont val="Times New Roman"/>
        <family val="1"/>
      </rPr>
      <t xml:space="preserve">     </t>
    </r>
    <r>
      <rPr>
        <i/>
        <sz val="12"/>
        <rFont val="Times New Roman"/>
        <family val="1"/>
      </rPr>
      <t>Valori assoluti</t>
    </r>
  </si>
  <si>
    <r>
      <t>B)</t>
    </r>
    <r>
      <rPr>
        <i/>
        <sz val="7"/>
        <rFont val="Times New Roman"/>
        <family val="1"/>
      </rPr>
      <t xml:space="preserve">     </t>
    </r>
    <r>
      <rPr>
        <i/>
        <sz val="12"/>
        <rFont val="Times New Roman"/>
        <family val="1"/>
      </rPr>
      <t>Incidenti stradali, incidenti stradali mortali, morti e feriti - Variazioni di periodo</t>
    </r>
  </si>
  <si>
    <r>
      <t>C)</t>
    </r>
    <r>
      <rPr>
        <i/>
        <sz val="7"/>
        <rFont val="Times New Roman"/>
        <family val="1"/>
      </rPr>
      <t xml:space="preserve">    </t>
    </r>
    <r>
      <rPr>
        <i/>
        <sz val="12"/>
        <rFont val="Times New Roman"/>
        <family val="1"/>
      </rPr>
      <t>Indicatori</t>
    </r>
  </si>
  <si>
    <r>
      <t>A)</t>
    </r>
    <r>
      <rPr>
        <i/>
        <sz val="7"/>
        <rFont val="Times New Roman"/>
        <family val="1"/>
      </rPr>
      <t xml:space="preserve">            </t>
    </r>
    <r>
      <rPr>
        <i/>
        <sz val="12"/>
        <rFont val="Times New Roman"/>
        <family val="1"/>
      </rPr>
      <t>Valori assoluti</t>
    </r>
  </si>
  <si>
    <r>
      <t>B)</t>
    </r>
    <r>
      <rPr>
        <i/>
        <sz val="7"/>
        <rFont val="Times New Roman"/>
        <family val="1"/>
      </rPr>
      <t xml:space="preserve">  </t>
    </r>
    <r>
      <rPr>
        <i/>
        <sz val="12"/>
        <rFont val="Times New Roman"/>
        <family val="1"/>
      </rPr>
      <t>Composizione percentuale annua degli incidenti per Ripartizione geografica per ogni tipologia di utente</t>
    </r>
  </si>
  <si>
    <r>
      <t>D)</t>
    </r>
    <r>
      <rPr>
        <i/>
        <sz val="7"/>
        <rFont val="Times New Roman"/>
        <family val="1"/>
      </rPr>
      <t xml:space="preserve"> </t>
    </r>
    <r>
      <rPr>
        <i/>
        <sz val="12"/>
        <rFont val="Times New Roman"/>
        <family val="1"/>
      </rPr>
      <t xml:space="preserve">Composizione percentuale, per ogni anno e Ripartizione Geografica, degli incidenti agli utenti vulnerabili rispetto al totale degli incidenti stradali </t>
    </r>
  </si>
  <si>
    <r>
      <t>Fonte:</t>
    </r>
    <r>
      <rPr>
        <sz val="8.5"/>
        <rFont val="Times New Roman"/>
        <family val="1"/>
      </rPr>
      <t xml:space="preserve"> elaborazione Ministero delle Infrastrutture e dei Trasporti su dati ISTAT.</t>
    </r>
  </si>
  <si>
    <r>
      <t>B)</t>
    </r>
    <r>
      <rPr>
        <i/>
        <sz val="7"/>
        <rFont val="Times New Roman"/>
        <family val="1"/>
      </rPr>
      <t xml:space="preserve">     </t>
    </r>
    <r>
      <rPr>
        <i/>
        <sz val="12"/>
        <rFont val="Times New Roman"/>
        <family val="1"/>
      </rPr>
      <t>Variazioni di periodo</t>
    </r>
  </si>
  <si>
    <r>
      <t>D)</t>
    </r>
    <r>
      <rPr>
        <i/>
        <sz val="7"/>
        <rFont val="Times New Roman"/>
        <family val="1"/>
      </rPr>
      <t xml:space="preserve">    </t>
    </r>
    <r>
      <rPr>
        <i/>
        <sz val="12"/>
        <rFont val="Times New Roman"/>
        <family val="1"/>
      </rPr>
      <t>Indicatori - Variazioni di periodo</t>
    </r>
  </si>
  <si>
    <r>
      <t>A)</t>
    </r>
    <r>
      <rPr>
        <i/>
        <sz val="7"/>
        <rFont val="Times New Roman"/>
        <family val="1"/>
      </rPr>
      <t xml:space="preserve">     </t>
    </r>
    <r>
      <rPr>
        <i/>
        <sz val="12"/>
        <rFont val="Times New Roman"/>
        <family val="1"/>
      </rPr>
      <t>Valori assoluti - Incidenti</t>
    </r>
  </si>
  <si>
    <r>
      <t>C)</t>
    </r>
    <r>
      <rPr>
        <i/>
        <sz val="7"/>
        <rFont val="Times New Roman"/>
        <family val="1"/>
      </rPr>
      <t xml:space="preserve">    </t>
    </r>
    <r>
      <rPr>
        <i/>
        <sz val="12"/>
        <rFont val="Times New Roman"/>
        <family val="1"/>
      </rPr>
      <t>Utenti morti che viaggiavano su motocicli senza passeggero a bordo - Indicatori</t>
    </r>
  </si>
  <si>
    <r>
      <t>D)</t>
    </r>
    <r>
      <rPr>
        <i/>
        <sz val="7"/>
        <rFont val="Times New Roman"/>
        <family val="1"/>
      </rPr>
      <t xml:space="preserve">    </t>
    </r>
    <r>
      <rPr>
        <i/>
        <sz val="12"/>
        <rFont val="Times New Roman"/>
        <family val="1"/>
      </rPr>
      <t>Utenti morti che viaggiavano su motocicli senza passeggero a bordo – Variazioni di periodo</t>
    </r>
  </si>
  <si>
    <r>
      <t>E)</t>
    </r>
    <r>
      <rPr>
        <i/>
        <sz val="7"/>
        <rFont val="Times New Roman"/>
        <family val="1"/>
      </rPr>
      <t xml:space="preserve">     </t>
    </r>
    <r>
      <rPr>
        <i/>
        <sz val="12"/>
        <rFont val="Times New Roman"/>
        <family val="1"/>
      </rPr>
      <t>Utenti morti che viaggiavano su motocicli senza passeggero a bordo – Indicatori – Variazioni di periodo</t>
    </r>
  </si>
  <si>
    <r>
      <t>A)</t>
    </r>
    <r>
      <rPr>
        <i/>
        <sz val="7"/>
        <rFont val="Times New Roman"/>
        <family val="1"/>
      </rPr>
      <t xml:space="preserve">     </t>
    </r>
    <r>
      <rPr>
        <i/>
        <sz val="12"/>
        <rFont val="Times New Roman"/>
        <family val="1"/>
      </rPr>
      <t>Valori assoluti - incidenti</t>
    </r>
  </si>
  <si>
    <r>
      <t>D)</t>
    </r>
    <r>
      <rPr>
        <i/>
        <sz val="7"/>
        <rFont val="Times New Roman"/>
        <family val="1"/>
      </rPr>
      <t xml:space="preserve">    </t>
    </r>
    <r>
      <rPr>
        <i/>
        <sz val="12"/>
        <rFont val="Times New Roman"/>
        <family val="1"/>
      </rPr>
      <t>Utenti morti che circolavano su motocicli con passeggero a bordo – variazioni di periodo</t>
    </r>
  </si>
  <si>
    <t>Altri pedoni morti (età compresa fra 25 e 64 anni)</t>
  </si>
  <si>
    <t>Morti diversi da utenti su velocipedi</t>
  </si>
  <si>
    <t>Morti diversi da utenti su ciclomotori</t>
  </si>
  <si>
    <t>C)    Utenti morti su motocicli con passeggero a bordo - Indicatori</t>
  </si>
  <si>
    <t>E)     Utenti morti su motocicli con passeggero a bordo – Variazioni di periodo - Indicatori</t>
  </si>
  <si>
    <r>
      <t>B)</t>
    </r>
    <r>
      <rPr>
        <i/>
        <sz val="7"/>
        <rFont val="Times New Roman"/>
        <family val="1"/>
      </rPr>
      <t xml:space="preserve">     </t>
    </r>
    <r>
      <rPr>
        <i/>
        <sz val="12"/>
        <rFont val="Times New Roman"/>
        <family val="1"/>
      </rPr>
      <t>Utenti morti su motocicli con passeggero a bordo – Valori assoluti</t>
    </r>
  </si>
  <si>
    <t>Tavola di contingenza Ripartizione Geografica * Localizzazione della strada</t>
  </si>
  <si>
    <t>Conteggio</t>
  </si>
  <si>
    <t xml:space="preserve"> </t>
  </si>
  <si>
    <t>Localizzazione della strada</t>
  </si>
  <si>
    <t>Totale</t>
  </si>
  <si>
    <t>Strada entro l'abitato</t>
  </si>
  <si>
    <t>Strada fuori dall'abitato</t>
  </si>
  <si>
    <t>Ripartizione Geografica</t>
  </si>
  <si>
    <t>Italia Meridionale ed Insulare</t>
  </si>
  <si>
    <t>2015/14</t>
  </si>
  <si>
    <t>2015/10</t>
  </si>
  <si>
    <t>2015/01</t>
  </si>
  <si>
    <t>Tipo di veicolo coinvolto: A</t>
  </si>
  <si>
    <t>Autovettura privata</t>
  </si>
  <si>
    <t>Autovettura con rimorchio</t>
  </si>
  <si>
    <t>Autovettura pubblica</t>
  </si>
  <si>
    <t>Autovettura di soccorso o di polizia</t>
  </si>
  <si>
    <t>Autobus o filobus in servizio urbano</t>
  </si>
  <si>
    <t>Autobus di linea o non di linea in extraurbana</t>
  </si>
  <si>
    <t>Tram</t>
  </si>
  <si>
    <t>Autocarro</t>
  </si>
  <si>
    <t>Autotreno con rimorchio</t>
  </si>
  <si>
    <t>Autosnodato o autoarticolato</t>
  </si>
  <si>
    <t>Veicolo speciale</t>
  </si>
  <si>
    <t>Trattore stradale o motrice</t>
  </si>
  <si>
    <t>Trattore agricolo</t>
  </si>
  <si>
    <t>Velocipede</t>
  </si>
  <si>
    <t>Ciclomotore</t>
  </si>
  <si>
    <t>Motociclo a solo</t>
  </si>
  <si>
    <t>Motociclo con passeggero</t>
  </si>
  <si>
    <t>Motocarro o motofurgone</t>
  </si>
  <si>
    <t>Veicolo a trazione animale o a braccia</t>
  </si>
  <si>
    <t>Veicolo datosi alla fuga</t>
  </si>
  <si>
    <t>Quadriciclo</t>
  </si>
  <si>
    <t>Tipo di veicolo coinvolto: B</t>
  </si>
  <si>
    <t>Tipo di veicolo coinvolto: C</t>
  </si>
  <si>
    <t>Tavola di contingenza Ripartizione Geografica * Tipo di veicolo coinvolto: A * Localizzazione della strada</t>
  </si>
  <si>
    <t>Tavola di contingenza Ripartizione Geografica * Tipo di veicolo coinvolto: B * Localizzazione della strada</t>
  </si>
  <si>
    <t>Tavola di contingenza Ripartizione Geografica * Tipo di veicolo coinvolto: C * Localizzazione della strada</t>
  </si>
  <si>
    <t>Tab. IS.UV.1 - Incidenti stradali, incidenti stradali mortali, morti, feriti ed indicatori di incidentalità per tipologia di strada - Anni 2001, 2010, 2014-2015</t>
  </si>
  <si>
    <t>Classe di età del 1° pedone morto</t>
  </si>
  <si>
    <t>Frequenza</t>
  </si>
  <si>
    <t>Percentuale</t>
  </si>
  <si>
    <t>Percentuale valida</t>
  </si>
  <si>
    <t>Percentuale cumulata</t>
  </si>
  <si>
    <t>Validi</t>
  </si>
  <si>
    <t>Età imprecisata</t>
  </si>
  <si>
    <t>Da 1 a 14 anni</t>
  </si>
  <si>
    <t>Da 15 a 24 anni</t>
  </si>
  <si>
    <t>Da 25 a 64 anni</t>
  </si>
  <si>
    <t>Oltre 64 anni</t>
  </si>
  <si>
    <t>Mancanti</t>
  </si>
  <si>
    <t>Mancante di sistema</t>
  </si>
  <si>
    <t>Classe di età del 2° pedone morto</t>
  </si>
  <si>
    <t>Classe di età 3° pedone morto</t>
  </si>
  <si>
    <t>Classe di età 4° pedone morto</t>
  </si>
  <si>
    <t>Tavola di contingenza Ripartizione Geografica * Classe di età del 1° pedone morto</t>
  </si>
  <si>
    <t>Tavola di contingenza Ripartizione Geografica * Classe di età del 2° pedone morto</t>
  </si>
  <si>
    <t>Avvisi</t>
  </si>
  <si>
    <t>La tavola di contingenza di Ripartizione Geografica * Classe di età 3° pedone morto è vuota.</t>
  </si>
  <si>
    <t>La tavola di contingenza di Ripartizione Geografica * Classe di età 4° pedone morto è vuota.</t>
  </si>
  <si>
    <t>Tavola di contingenza Ripartizione Geografica * Classe di età del 1° pedone morto * Localizzazione della strada</t>
  </si>
  <si>
    <t>Tavola di contingenza Ripartizione Geografica * Classe di età del 2° pedone morto * Localizzazione della strada</t>
  </si>
  <si>
    <t>Conteggio incidenti</t>
  </si>
  <si>
    <t>Conteggio morti</t>
  </si>
  <si>
    <t xml:space="preserve">Pedoni morti di età tra 15 e 24 anni </t>
  </si>
  <si>
    <t xml:space="preserve">Pedoni morti di età uguale o maggiore di 65 anni </t>
  </si>
  <si>
    <t>Altri pedoni morti (età compresa fra 25 e 64 anni) (per il 2015 compresi anche pedoni di età imprecisata)</t>
  </si>
  <si>
    <t>Tavola di contingenza Ripartizione Geografica * Natura dell'incidente * Localizzazione della strada</t>
  </si>
  <si>
    <t>Natura dell'incidente</t>
  </si>
  <si>
    <t>Tra veicoli in marcia: scontro frontale</t>
  </si>
  <si>
    <t>Tra veicoli in marcia: scontro frontale-laterale</t>
  </si>
  <si>
    <t>Tra veicoli in marcia: scontro laterale</t>
  </si>
  <si>
    <t>Tra veicoli in marcia: tamponamento</t>
  </si>
  <si>
    <t>Tra veicolo e pedone: investimento di pedone</t>
  </si>
  <si>
    <t>Tra veicolo in marcia che urta veicolo fermo o altro ostacolo: urto con veicolo in momentanea fermata o arresto</t>
  </si>
  <si>
    <t>Tra veicolo in marcia che urta veicolo fermo o altro ostacolo: urto con veicolo in sosta</t>
  </si>
  <si>
    <t>Tra veicolo in marcia che urta veicolo fermo o altro ostacolo: urto con ostacolo accidentale</t>
  </si>
  <si>
    <t>Veicolo in marcia senza urto: fuoriuscita</t>
  </si>
  <si>
    <t>Veicolo in mercia senza urto: frenata improvvisa</t>
  </si>
  <si>
    <t>Veicolo in marcia senza urto: caduta da veicolo</t>
  </si>
  <si>
    <t>2015/2001</t>
  </si>
  <si>
    <t>2015/2010</t>
  </si>
  <si>
    <t>2015/2014</t>
  </si>
  <si>
    <t>Incidenti A</t>
  </si>
  <si>
    <t>Incidenti B</t>
  </si>
  <si>
    <t>Incidenti C</t>
  </si>
  <si>
    <t>Incidenti mortali A</t>
  </si>
  <si>
    <t>Incidenti mortali B</t>
  </si>
  <si>
    <t>Incidenti mortali C</t>
  </si>
  <si>
    <t>Classe di età conducente veicolo A</t>
  </si>
  <si>
    <t>Classe di età conducente veicolo B</t>
  </si>
  <si>
    <t>Classe di età passeggero anteriore veicolo B</t>
  </si>
  <si>
    <t>Classe di età conducente veicolo C</t>
  </si>
  <si>
    <t>Classe di età passeggero anteriore veicolo A</t>
  </si>
  <si>
    <t>Tavola di contingenza Ripartizione Geografica * Tipo di veicolo coinvolto: A * Localizzazione della strada * Classe di età conducente veicolo A</t>
  </si>
  <si>
    <t>Tavola di contingenza Ripartizione Geografica * Tipo di veicolo coinvolto: A * Localizzazione della strada * Classe di età passeggero anteriore veicolo A</t>
  </si>
  <si>
    <t>Tavola di contingenza Ripartizione Geografica * Tipo di veicolo coinvolto: B * Localizzazione della strada * Classe di età conducente veicolo B</t>
  </si>
  <si>
    <t>Tavola di contingenza Ripartizione Geografica * Tipo di veicolo coinvolto: B * Localizzazione della strada * Classe di età passeggero anteriore veicolo B</t>
  </si>
  <si>
    <t>Tavola di contingenza Ripartizione Geografica * Tipo di veicolo coinvolto: C * Localizzazione della strada * Classe di età conducente veicolo C</t>
  </si>
  <si>
    <t>Tavola di contingenza Ripartizione Geografica * Tipo di veicolo coinvolto: B * Localizzazione della strada * Classe di età conducente veicolo A</t>
  </si>
  <si>
    <t>Incidenti ciclomotore veicolo A</t>
  </si>
  <si>
    <t>Conteggio ciclomotore B</t>
  </si>
  <si>
    <t>Tavola di contingenza Ripartizione Geografica * Tipo di veicolo coinvolto: C * Localizzazione della strada * Classe di età conducente veicolo A</t>
  </si>
  <si>
    <t>Incidenti mortali ciclomotore veicolo A</t>
  </si>
  <si>
    <t>Incidenti mortali ciclomotore veicolo B</t>
  </si>
  <si>
    <t>Incidenti mortali ciclomotore veicolo C</t>
  </si>
  <si>
    <t>Conteggio A</t>
  </si>
  <si>
    <t>Conteggio B</t>
  </si>
  <si>
    <t>Tavola di contingenza Ripartizione_Geografica*Locastrada*$VeicoliABC</t>
  </si>
  <si>
    <t>Veicoli Tuttia</t>
  </si>
  <si>
    <t>Incidenti</t>
  </si>
  <si>
    <t>mortali</t>
  </si>
  <si>
    <t>Classe di età 1° passeggero posteriore veicolo A</t>
  </si>
  <si>
    <t>Conteggio atteso</t>
  </si>
  <si>
    <t>Classe di età 1° passeggero posteriore veicolo B</t>
  </si>
  <si>
    <t>Tavola di contingenza Classe di età conducente veicolo A * Localizzazione della strada * Ripartizione Geografica</t>
  </si>
  <si>
    <t>Tavola di contingenza Classe di età passeggero anteriore veicolo A * Localizzazione della strada * Ripartizione Geografica</t>
  </si>
  <si>
    <t>Tavola di contingenza Classe di età 1° passeggero posteriore veicolo A * Localizzazione della strada * Ripartizione Geografica</t>
  </si>
  <si>
    <t>Tavola di contingenza Classe di età conducente veicolo B * Localizzazione della strada * Ripartizione Geografica</t>
  </si>
  <si>
    <t>Tavola di contingenza Classe di età passeggero anteriore veicolo B * Localizzazione della strada * Ripartizione Geografica</t>
  </si>
  <si>
    <t>Tavola di contingenza Classe di età 1° passeggero posteriore veicolo B * Localizzazione della strada * Ripartizione Geografica</t>
  </si>
  <si>
    <t>Tavola di contingenza Classe di età 1° passeggero posteriore veicolo C * Localizzazione della strada * Ripartizione Geografica</t>
  </si>
  <si>
    <t>Classe di età 1° passeggero posteriore veicolo C</t>
  </si>
  <si>
    <t>Vuoto il resto</t>
  </si>
  <si>
    <t>Tavola di contingenza Classe di età conducente veicolo C * Localizzazione della strada * Ripartizione Geografica</t>
  </si>
  <si>
    <r>
      <t>B)</t>
    </r>
    <r>
      <rPr>
        <i/>
        <sz val="7"/>
        <rFont val="Times New Roman"/>
        <family val="1"/>
      </rPr>
      <t xml:space="preserve">     </t>
    </r>
    <r>
      <rPr>
        <i/>
        <sz val="12"/>
        <rFont val="Times New Roman"/>
        <family val="1"/>
      </rPr>
      <t>Incidenti  occorsi ad utenti su motocicli senza passeggero a bordo – Valori assoluti</t>
    </r>
  </si>
  <si>
    <t>Morti</t>
  </si>
  <si>
    <t>A</t>
  </si>
  <si>
    <t>Tavola di contingenza Localizzazione della strada * Classe di età conducente veicolo A * Ripartizione Geografica</t>
  </si>
  <si>
    <t>Tavola di contingenza Localizzazione della strada * Classe di età passeggero anteriore veicolo A * Ripartizione Geografica</t>
  </si>
  <si>
    <t>Tavola di contingenza Localizzazione della strada * Classe di età 1° passeggero posteriore veicolo A * Ripartizione Geografica</t>
  </si>
  <si>
    <t>Tavola di contingenza Localizzazione della strada * Classe di età conducente veicolo B * Ripartizione Geografica</t>
  </si>
  <si>
    <t>Tavola di contingenza Localizzazione della strada * Classe di età passeggero anteriore veicolo B * Ripartizione Geografica</t>
  </si>
  <si>
    <t>Tavola di contingenza Localizzazione della strada * Classe di età 1° passeggero posteriore veicolo B * Ripartizione Geografica</t>
  </si>
  <si>
    <t>Tavola di contingenza Localizzazione della strada * Classe di età conducente veicolo C * Ripartizione Geografica</t>
  </si>
  <si>
    <t>Tavola di contingenza Localizzazione della strada * Classe di età passeggero anteriore veicolo C * Ripartizione Geografica</t>
  </si>
  <si>
    <t>Classe di età passeggero anteriore veicolo C</t>
  </si>
  <si>
    <t>Tavola di contingenza Localizzazione della strada * Classe di età 1° passeggero posteriore veicolo C * Ripartizione Geografica</t>
  </si>
  <si>
    <t>Esito conducente veicolo A</t>
  </si>
  <si>
    <t>,00</t>
  </si>
  <si>
    <t>1,00</t>
  </si>
  <si>
    <t>Tavola di contingenza Ripartizione Geografica * Classe di età conducente veicolo A * Esito conducente veicolo A * Localizzazione della strada</t>
  </si>
  <si>
    <t>Tavola di contingenza Ripartizione Geografica * Classe di età conducente veicolo B * Esito Conducente veicolo B * Localizzazione della strada</t>
  </si>
  <si>
    <t>Esito Conducente veicolo B</t>
  </si>
  <si>
    <t>Tavola di contingenza Ripartizione Geografica * Classe di età conducente veicolo C * Esito conducente veicolo C * Localizzazione della strada</t>
  </si>
  <si>
    <t>Esito conducente veicolo C</t>
  </si>
  <si>
    <t>entro</t>
  </si>
  <si>
    <t>fuori</t>
  </si>
  <si>
    <t xml:space="preserve">Totale conducenti morti di età sino a 14 anni  su velocipedi </t>
  </si>
  <si>
    <t xml:space="preserve">Totale conducenti morti di età compresa fra 15 e 24 anni  su velocipedi </t>
  </si>
  <si>
    <t xml:space="preserve">Totale conducenti morti di età uguale o maggiore di 65 anni  su velocipedi </t>
  </si>
  <si>
    <t>Altri conducenti morti  (età compresa fra 25 e 64 anni)  su velocipedi (per il 2015 compresi anche di età imprecisata)</t>
  </si>
  <si>
    <t>Totale conducenti morti  su velocipedi</t>
  </si>
  <si>
    <t xml:space="preserve">Altri conduucenti morti (età compresa fra 25 e 64 anni)  su velocipedi </t>
  </si>
  <si>
    <t>Indice generico di mortalità degli utenti conducenti velocipedi (calcolato sul totale di incidenti stradali che hanno coinvolto velocipedi)</t>
  </si>
  <si>
    <t>Indice specifico di mortalità degli utenti conducenti velocipedi (calcolato sul totale di incidenti stradali con utenti conducenti morti su velocipedi)</t>
  </si>
  <si>
    <t>Indice di incidentalità mortale degli utenti conducenti velocipedi (inc. con utenti conducenti morti su velocipedi su inc. con utenti conducenti velocipedi coinvolti)</t>
  </si>
  <si>
    <t xml:space="preserve">Indice generico di mortalità degli utenti conducenti velocipedi di età compresa fra 0 e 14 anni </t>
  </si>
  <si>
    <t>Indice specifico di mortalità degli utenti conducenti velocipedi di età compresa fra 0 e 14 anni</t>
  </si>
  <si>
    <t xml:space="preserve">Indice generico di mortalità degli utenti conducenti velocipedi di età compresa fra 15 e 24 anni </t>
  </si>
  <si>
    <t xml:space="preserve">Indice specifico di mortalità degli utenti conducenti velocipedi di età compresa fra 15 e 24 anni </t>
  </si>
  <si>
    <t xml:space="preserve">Indice generico di mortalità degli utenti conducenti velocipedi di età uguale o maggiore di 65 anni </t>
  </si>
  <si>
    <t xml:space="preserve">Indice specifico di mortalità degli utenti conducenti velocipedi di età uguale o maggiore di 65 anni </t>
  </si>
  <si>
    <t xml:space="preserve">Indice generico di mortalità degli altri utenti conducenti velocipedi (età compresa fra 25 e 64 anni) </t>
  </si>
  <si>
    <t xml:space="preserve">Indice specifico di mortalità degli altri utenti conducenti velocipedi (età compresa fra 25 e 64 anni) </t>
  </si>
  <si>
    <t xml:space="preserve">Indice specifico di mortalità degli utenti conducenti velocipedi di età compresa fra 0 e 14 anni </t>
  </si>
  <si>
    <t>Totale conducenti morti su motocicli a solo di età sino a 14 anni</t>
  </si>
  <si>
    <t>Totale conducenti morti su motocicli a solo di età compresa fra 15 e 24 anni</t>
  </si>
  <si>
    <t>Totale conducenti morti su motocicli a solo di età uguale o maggiore di 65 anni</t>
  </si>
  <si>
    <t>Altri conducenti morti su motocicli a solo (età compresa fra 25 e 64 anni) (per il 2015 compresi anche di età imprecisata)</t>
  </si>
  <si>
    <t>Totale conducenti morti su motocicli a solo</t>
  </si>
  <si>
    <t>Indice generico di mortalità dei conducenti di motocicli a solo (calcolato sul totale di incidenti stradali che hanno coinvolto motocicli a solo)</t>
  </si>
  <si>
    <t>Indice specifico di mortalità dei conducenti di motocicli a solo (calcolato sul totale di incidenti stradali con utenti morti su motocicli a solo)</t>
  </si>
  <si>
    <t>Indice di incidentalità mortale dei conducenti di motocicli a solo (inc. con utenti morti su motocicli a solo su inc. con utenti su motocicli a solo coinvolti)</t>
  </si>
  <si>
    <t xml:space="preserve">Indice generico di mortalità dei conducenti di motocicli a solo di età compresa fra 0 e 14 anni </t>
  </si>
  <si>
    <t xml:space="preserve">Indice specifico di mortalità dei conducenti di motocicli a solo di età compresa fra 0 e 14 anni </t>
  </si>
  <si>
    <t xml:space="preserve">Indice generico di mortalità dei conducenti di motocicli a solo di età compresa fra 15 e 24 anni </t>
  </si>
  <si>
    <t xml:space="preserve">Indice specifico di mortalità dei conducenti di motocicli a solo di età compresa fra 15 e 24 anni </t>
  </si>
  <si>
    <t xml:space="preserve">Indice generico di mortalità dei conducenti di motocicli a solo di età uguale o maggiore di 65 anni </t>
  </si>
  <si>
    <t xml:space="preserve">Indice specifico di mortalità dei conducenti di motocicli a solo di età uguale o maggiore di 65 anni </t>
  </si>
  <si>
    <t>M</t>
  </si>
  <si>
    <t>Tavola di contingenza Tipo di veicolo coinvolto: B * Tipo di veicolo coinvolto: C * Tipo di veicolo coinvolto: A</t>
  </si>
  <si>
    <t>Tab. IS.UV.4 - Conducenti di velocipedi morti in incidenti occorsi per Ripartizione Geografica, classi di età e tipologia di strada - Anni 2001, 2010, 2014-2015</t>
  </si>
  <si>
    <t>Totale conducenti di motocicli con passeggero morti, di età sino a 14 anni</t>
  </si>
  <si>
    <t>Mortali</t>
  </si>
  <si>
    <t xml:space="preserve">Totale conducenti e passeggeri morti di età sino a 14 anni  su velocipedi </t>
  </si>
  <si>
    <t xml:space="preserve">Totale conducenti e passeggeri morti di età compresa fra 15 e 24 anni  su velocipedi </t>
  </si>
  <si>
    <t xml:space="preserve">Totale conducenti e passeggeri morti di età uguale o maggiore di 65 anni  su velocipedi </t>
  </si>
  <si>
    <t>Altri conducenti e passeggeri morti  (età compresa fra 25 e 64 anni)  su velocipedi (per il 2015 compresi anche di età imprecisata)</t>
  </si>
  <si>
    <t>Totale conducenti e passeggeri morti  su velocipedi</t>
  </si>
  <si>
    <t xml:space="preserve">Indice generico di mortalità dei conducenti e dei passeggeri su velocipedi di età compresa fra 0 e 14 anni </t>
  </si>
  <si>
    <t>Indice specifico di mortalità dei conducenti e dei passeggeri su velocipedi di età compresa fra 0 e 14 anni</t>
  </si>
  <si>
    <t xml:space="preserve">Indice generico di mortalità dei conducenti e dei passeggeri su velocipedi di età compresa fra 15 e 24 anni </t>
  </si>
  <si>
    <t xml:space="preserve">Indice specifico di mortalità dei conducenti e dei passeggeri su velocipedi di età compresa fra 15 e 24 anni </t>
  </si>
  <si>
    <t xml:space="preserve">Indice generico di mortalità dei conducenti e dei passeggeri su velocipedi di età uguale o maggiore di 65 anni </t>
  </si>
  <si>
    <t xml:space="preserve">Indice specifico di mortalità dei conducenti e dei passeggeri su velocipedi di età uguale o maggiore di 65 anni </t>
  </si>
  <si>
    <t xml:space="preserve">Indice specifico di mortalità dei conducenti e dei passeggeri su velocipedi di età compresa fra 0 e 14 anni </t>
  </si>
  <si>
    <t>Esito 1 pass.post veicolo A</t>
  </si>
  <si>
    <t>Tavola di contingenza Ripartizione Geografica * Localizzazione della strada * Esito 1 pass.post veicolo A * Classe di età 1° passeggero posteriore veicolo A</t>
  </si>
  <si>
    <t>Tavola di contingenza Ripartizione Geografica * Localizzazione della strada * Esito passeggero anteriore veicolo B * Classe di età passeggero anteriore veicolo B</t>
  </si>
  <si>
    <t>Esito passeggero anteriore veicolo B</t>
  </si>
  <si>
    <t>Tavola di contingenza Ripartizione Geografica * Localizzazione della strada * Esito 1 pax post veicolo B * Classe di età 1° passeggero posteriore veicolo B</t>
  </si>
  <si>
    <t>Esito 1 pax post veicolo B</t>
  </si>
  <si>
    <t>Tavola di contingenza Ripartizione Geografica * Localizzazione della strada * Esito pax ant veicolo A * Classe di età passeggero anteriore veicolo A</t>
  </si>
  <si>
    <t>Esito pax ant veicolo A</t>
  </si>
  <si>
    <t>2° pax B con no morti</t>
  </si>
  <si>
    <t>2° pax A con no morti</t>
  </si>
  <si>
    <t>Esito 1 pax post C</t>
  </si>
  <si>
    <t>Totale conducenti e di passeggeri su motocicli con passeggero morti, di età compresa tra 15 e 24 anni</t>
  </si>
  <si>
    <t>Totale conducenti e di passeggeri su motocicli con passeggero morti, di età uguale o maggiore di 65 anni</t>
  </si>
  <si>
    <t>Altri conducenti e di passeggeri su motocicli con passeggero morti (età compresa fra 25 e 64 anni) (sono inclusi anche i conducenti e di passeggeri su età non identificata)</t>
  </si>
  <si>
    <t>Totale conducenti e di passeggeri su motocicli con passeggero morti</t>
  </si>
  <si>
    <t>Totale conducenti e passeggeri su motocicli con passeggero morti</t>
  </si>
  <si>
    <t>Indice generico di mortalità di conducenti e passeggeri su motocicli con passeggero morti (calcolato sul totale di incidenti stradali che hanno coinvolto motocicli con passeggero)</t>
  </si>
  <si>
    <t>Indice specifico di mortalità di conducenti e passeggeri su motocicli con passeggero morti (calcolato sul totale di incidenti stradali con utenti morti su motocicli con passeggero)</t>
  </si>
  <si>
    <t>Indice di incidentalità mortale di conducenti e passeggeri su motocicli con passeggero morti (inc. con utenti morti su motocicli con passeggero su inc. con utenti su motocicli con passeggero coinvolti)</t>
  </si>
  <si>
    <t xml:space="preserve">Indice generico di mortalità di conducenti e passeggeri su motocicli con passeggero morti di età compresa fra 0 e 14 anni </t>
  </si>
  <si>
    <t xml:space="preserve">Indice specifico di mortalità di conducenti e passeggeri su motocicli con passeggero morti di età compresa fra 0 e 14 anni </t>
  </si>
  <si>
    <t xml:space="preserve">Indice generico di mortalità di conducenti e passeggeri su motocicli con passeggero morti di età compresa fra 15 e 24 anni </t>
  </si>
  <si>
    <t xml:space="preserve">Indice specifico di mortalità di conducenti e passeggeri su motocicli con passeggero morti di età compresa fra 15 e 24 anni </t>
  </si>
  <si>
    <t xml:space="preserve">Indice generico di mortalità di conducenti e passeggeri su motocicli con passeggero morti di età uguale o maggiore di 65 anni </t>
  </si>
  <si>
    <t xml:space="preserve">Indice specifico di mortalità di conducenti e passeggeri su motocicli con passeggero morti di età uguale o maggiore di 65 anni </t>
  </si>
  <si>
    <t>Totale conducenti e passeggeri su motocicli con passeggero morti, di età sino a 14 anni</t>
  </si>
  <si>
    <t>Totale conducenti e passeggeri su motocicli con passeggero morti di età compresa tra 15 e 24 anni</t>
  </si>
  <si>
    <t>Totale conducenti e passeggeri su motocicli con passeggero morti, di età uguale o maggiore di 65 anni</t>
  </si>
  <si>
    <t xml:space="preserve">Indice specifico di mortalità di conducenti e passeggeri su motocicli con passeggero morti, di età compresa fra 15 e 24 anni </t>
  </si>
  <si>
    <t xml:space="preserve">Indice generico di mortalità di conducenti e passeggeri su motocicli con passeggero morti, di età uguale o maggiore di 65 anni </t>
  </si>
  <si>
    <t xml:space="preserve">Indice specifico di mortalità di conducenti e passeggeri su motocicli con passeggero morti, di età uguale o maggiore di 65 anni </t>
  </si>
  <si>
    <t>Totale conducenti ed eventuali passeggeri morti su ciclomotori di età sino a 14 anni</t>
  </si>
  <si>
    <t>Totale conducenti ed eventuali passeggeri morti su ciclomotori di età compresa fra 15 e 24 anni</t>
  </si>
  <si>
    <t>Totale conducenti ed eventuali passeggeri morti su ciclomotori di età uguale o maggiore di 65 anni</t>
  </si>
  <si>
    <t>Altri conducenti ed eventuali passeggeri morti su ciclomotori (da 25 a 64 anni) (per il 2015 compresi anche di età imprecisata)</t>
  </si>
  <si>
    <t>Totale conducenti ed eventuali passeggeri morti su ciclomotori</t>
  </si>
  <si>
    <t>Incidenti che hanno coinvolto conducenti ed eventuali passeggeri su ciclomotori</t>
  </si>
  <si>
    <t>Conducenti ed eventuali passeggeri su ciclomotori morti di età sino a 14 anni</t>
  </si>
  <si>
    <t>Conducenti ed eventuali passeggeri su ciclomotori morti di età compresa fra 15 e 24 anni</t>
  </si>
  <si>
    <t>Conducenti ed eventuali passeggeri su ciclomotori morti di età uguale o maggiore di 65 anni</t>
  </si>
  <si>
    <t>Totale conducenti ed eventuali passeggeri su ciclomotori morti</t>
  </si>
  <si>
    <t>Indice generico di mortalità degli utenti - conducenti ed eventuali passeggeri - su ciclomotori (calcolato sul totale di incidenti stradali che hanno coinvolto ciclomotori)</t>
  </si>
  <si>
    <t>Indice specifico di mortalità degli utenti - conducenti ed eventuali passeggeri -  conducenti di ciclomotori (calcolato sul totale di incidenti stradali con utenti morti su ciclomotori)</t>
  </si>
  <si>
    <t>Indice di incidentalità mortale dei conducenti e degli eventuali passeggeri di ciclomotori (inc. con utenti morti su ciclomotori su inc. con utenti su ciclomotori coinvolti)</t>
  </si>
  <si>
    <t xml:space="preserve">Indice generico di mortalità dei conducenti e degli eventuali passeggeri su ciclomotori di età compresa fra 0 e 14 anni </t>
  </si>
  <si>
    <t xml:space="preserve">Indice specifico di mortalità dei conducenti e degli eventuali passeggeri su ciclomotori di età compresa fra 0 e 14 anni </t>
  </si>
  <si>
    <t xml:space="preserve">Indice generico di mortalità dei conducenti e degli eventuali passeggeri su ciclomotori di età compresa fra 15 e 24 anni </t>
  </si>
  <si>
    <t xml:space="preserve">Indice specifico di mortalità dei conducenti e degli eventuali passeggeri su ciclomotori di età compresa fra 15 e 24 anni </t>
  </si>
  <si>
    <t xml:space="preserve">Indice generico di mortalità dei conducenti e degli eventuali passeggeri su ciclomotori di età uguale o maggiore di 65 anni </t>
  </si>
  <si>
    <t xml:space="preserve">Indice specifico di mortalità dei conducenti e degli eventuali passeggeri su ciclomotori di età uguale o maggiore di 65 anni </t>
  </si>
  <si>
    <t xml:space="preserve">Indice generico di mortalità di conducenti e di eventuali passeggeri su ciclomotori di età compresa fra 0 e 14 anni </t>
  </si>
  <si>
    <t xml:space="preserve">Indice specifico di mortalità di conducenti e di eventuali passeggeri su ciclomotori di età compresa fra 0 e 14 anni </t>
  </si>
  <si>
    <t xml:space="preserve">Indice generico di mortalità di conducenti e di eventuali passeggeri su ciclomotori di età compresa fra 15 e 24 anni </t>
  </si>
  <si>
    <t xml:space="preserve">Indice specifico di mortalità di conducenti e di eventuali passeggeri su ciclomotori di età compresa fra 15 e 24 anni </t>
  </si>
  <si>
    <t xml:space="preserve">Indice generico di mortalità di conducenti e di eventuali passeggeri su ciclomotori di età uguale o maggiore di 65 anni </t>
  </si>
  <si>
    <t xml:space="preserve">Indice specifico di mortalità di conducenti e di eventuali passeggeri su ciclomotori di età uguale o maggiore di 65 anni </t>
  </si>
  <si>
    <t>Incidenti con pedoni morti</t>
  </si>
  <si>
    <t>Incidenti mortali di velocipedi</t>
  </si>
  <si>
    <t>Incidenti mortali su ciclomotore</t>
  </si>
  <si>
    <t>Indice specifico di mortalità di conducenti e di eventuali passeggeri su ciclomotori (calcolato sul totale di incidenti stradali con conducenti ed eventuali passeggeri su ciclomotori)</t>
  </si>
  <si>
    <t>Indice generico di mortalità di conducenti e di eventuali passeggeri su ciclomotori (calcolato sul totale di incidenti stradali che hanno coinvolto conducenti ed eventuali passeggeri su ciclomotori)</t>
  </si>
  <si>
    <t>Indice di incidentalità mortale dei conducenti e di eventuali passeggeri su ciclomotori (inc. con conducenti ed eventuali passeggeri su ciclomotori morti su inc. con ciclomotori coinvolti)</t>
  </si>
  <si>
    <t>Incidenti mortali su motocicli a solo</t>
  </si>
  <si>
    <t>Incidenti mortali su motocicli con passeggero</t>
  </si>
  <si>
    <t>Altri conducenti ed eventuali passeggeri su ciclomotori morti (da 25 a 64 anni) - Per il 2015 compresi anche di età imprecisata</t>
  </si>
  <si>
    <t>Indice generico di mortalità degli altri utenti su ciclomotori (età compresa fra 25 e 64 anni) - Per il 2015 compresi anche di età imprecisata</t>
  </si>
  <si>
    <t>Indice specifico di mortalità degli altri conducenti ed eventuali passeggeri di ciclomotori (età compresa fra 25 e 64 anni) - Per il 2015 compresi anche di età imprecisata</t>
  </si>
  <si>
    <t>Indice generico di mortalità degli altri conducenti e di eventuali passeggeri su ciclomotori (età compresa fra 25 e 64 anni) - Per il 2015 compresi anche di età imprecisata</t>
  </si>
  <si>
    <t>Indice specifico di mortalità degli altri conducenti e di eventuali passeggeri su ciclomotori (età compresa fra 25 e 64 anni) - Per il 2015 compresi anche di età imprecisata</t>
  </si>
  <si>
    <t>Indice generico di mortalità dei conducenti di motocicli a solo (età età compresa fra 25 e 64 anni) - Per il 2015 compresi anche di età imprecisata</t>
  </si>
  <si>
    <t>Indice specifico di mortalità dei conducenti di motocicli a solo (età età compresa fra 25 e 64 anni) - Per il 2015 compresi anche di età imprecisata</t>
  </si>
  <si>
    <t>Altri conducenti morti su motocicli a solo (età compresa fra 25 e 64 anni) - Per il 2015 compresi anche di età imprecisata</t>
  </si>
  <si>
    <t>Indice generico di mortalità di conducenti e passegegri su motocicli con passeggero (età età compresa fra 25 e 64 anni) - Per il 2015 compresi anche di età imprecisata</t>
  </si>
  <si>
    <t>Indice specifico di mortalità di conduicenti e passeggeri  su motocicli con passeggero (età età compresa fra 25 e 64 anni) - Per il 2015 compresi anche di età imprecisata</t>
  </si>
  <si>
    <t>Altri conducenti e passeggeri su motocicli con passeggero morti (età compresa fra 25 e 64 anni) - Per il 2015 compresi anche di età imprecisata</t>
  </si>
  <si>
    <t>Indice generico di mortalità degli altri utenti su motocicli con passeggero (età età compresa fra 25 e 64 anni) - Per il 2015 compresi anche di età imprecisata</t>
  </si>
  <si>
    <t>Indice specifico di mortalità di conduvcenti e passeggeri su motocicli con passeggero (età età compresa fra 25 e 64 anni) - Per il 2015 compresi anche di età imprecisata</t>
  </si>
  <si>
    <t>Totale conducenti ed eventuali passeggeri morti  su velocipedi</t>
  </si>
  <si>
    <t>Tab. IS.UV.5 - Utenti vulnerabili - Conducenti ed eventuali passeggeri di ciclomotori morti in incidenti occorsi entro l'abitato e fuori l'abitato, per Ripartizione Geografica e fascia di età - Anni 2001, 2010, 2014-2015</t>
  </si>
  <si>
    <t>Tab. IS.UV.4 - Utenti vulnerabili - Conducenti e passeggeri di velocipedi morti in incidenti occorsi per Ripartizione Geografica, classi di età e tipologia di strada - Anni 2001, 2010, 2014-2015</t>
  </si>
  <si>
    <t>Tab. IS.UV.3 - Utenti vulnerabili - Incidenti mortali occorsi ai pedoni ed indicatori di mortalità, specifico di mortalità e specifico di incidentalità, per Ripartizione Geografica, classi di età dei pedoni e  tipologia di strada - Anni 2001, 2010, 2014-2015</t>
  </si>
  <si>
    <t>Tab. IS.UV.2 - Utenti vulnerabi - Incidenti stradali per tipologia di utente vulnerabile, Ripartizione Geografia e tipologia di strada - Anni 2001, 2010, 2014-2015</t>
  </si>
  <si>
    <t>Tab. IS.UV.6 - Utenti vulnerabili  -  Conducenti di motocicli senza passeggero a bordo morti in incidenti occorsi entro l'abitato e fuori l'abitato, per Ripartizione Geografica e fascia di età .- Anni 2010, 2010, 2014-2015</t>
  </si>
  <si>
    <t>Tab. IS.UV.7 - Utenti vulnerabili  -  Conducenti e passeggeri di motocicli con passeggero a bordo morti in incidenti occorsi entro l'abitato e fuori l'abitato, per Ripartizione  Geografica e fascia di età  - Anni 2001, 2010, 2014-15</t>
  </si>
  <si>
    <r>
      <t>D)</t>
    </r>
    <r>
      <rPr>
        <i/>
        <sz val="7"/>
        <rFont val="Times New Roman"/>
        <family val="1"/>
      </rPr>
      <t xml:space="preserve">    </t>
    </r>
    <r>
      <rPr>
        <i/>
        <sz val="12"/>
        <rFont val="Times New Roman"/>
        <family val="1"/>
      </rPr>
      <t xml:space="preserve">Composizione percentuale, per ogni anno e Ripartizione Geografica, degli incidenti agli utenti vulnerabili rispetto al totale degli incidenti stradali </t>
    </r>
  </si>
  <si>
    <t>Incidenti mortali su velocipedi</t>
  </si>
  <si>
    <t>Incidenti su velocipedi</t>
  </si>
  <si>
    <t>Indice di incidentalità mortale dei conducenti e dei passeggeri su velocipedi (inc. con utenti conducenti morti su velocipedi su incidenti di  utenti su velocipedi)</t>
  </si>
  <si>
    <t>Indice generico di mortalità dei conducenti e dei passeggeri su velocipedi (calcolato sul totale di incidenti stradali su  velocipedi)</t>
  </si>
  <si>
    <t>Indice specifico di mortalità dei conducenti e dei passeggeri su velocipedi (calcolato sul totale di incidenti stradali di utenti  morti su velocipedi)</t>
  </si>
  <si>
    <t>Indice generico di mortalità degli altri conducenti e passeggeri su velocipedi (età compresa fra 25 e 64 anni) (per il 2015 compresi anche di età imprecisata)</t>
  </si>
  <si>
    <t>Indice specifico di mortalità degli altri conducenti e passeggeri su velocipedi (età compresa fra 25 e 64 anni) (per il 2015 compresi anche di età imprecisata)</t>
  </si>
  <si>
    <t>Indice generico di mortalità dei conducenti e dei passeggeri su velocipedi (calcolato sul totale di incidenti stradali su velocipedi)</t>
  </si>
  <si>
    <t>Indice specifico di mortalità dei conducenti e dei passeggeri su velocipedi (calcolato sul totale di incidenti stradali con utenti morti su velocipedi)</t>
  </si>
  <si>
    <t>Indice di incidentalità mortale dei conducenti e dei passeggeri su velocipedi (inc. di utenti morti su velocipedi su inc.  totali su velocipedi)</t>
  </si>
  <si>
    <t>Indice generico di mortalità dei conducenti e dei passeggeri su velocipedi (età compresa fra 25 e 64 anni) (per il 2015 compresi anche di età imprecisata)</t>
  </si>
  <si>
    <t>Indice specifico di mortalità dei conducenti e dei passeggeri su velocipedi (età compresa fra 25 e 64 anni) (per il 2015 compresi anche di età imprecisata)</t>
  </si>
  <si>
    <t>Indice generico di mortalità degli altri pedoni (età compresa fra 25 e 64 anni) (per il 2015 compresi anche di età imprecisata)</t>
  </si>
  <si>
    <t>Indice specifico di mortalità degli altri pedoni (età compresa fra 25 e 64 anni) (per il 2015 compresi anche di età imprecisata)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</si>
</sst>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###0"/>
    <numFmt numFmtId="165" formatCode="####.0"/>
    <numFmt numFmtId="166" formatCode="_-* #,##0_-;\-* #,##0_-;_-* &quot;-&quot;??_-;_-@_-"/>
    <numFmt numFmtId="167" formatCode="#,##0.00_ ;\-#,##0.00\ "/>
    <numFmt numFmtId="168" formatCode="###0.00"/>
  </numFmts>
  <fonts count="60" x14ac:knownFonts="1">
    <font>
      <sz val="11"/>
      <color theme="1"/>
      <name val="Calibri"/>
      <family val="2"/>
      <scheme val="minor"/>
    </font>
    <font>
      <b/>
      <sz val="8.5"/>
      <color rgb="FFFF0000"/>
      <name val="Times New Roman"/>
      <family val="1"/>
    </font>
    <font>
      <sz val="8.5"/>
      <color rgb="FFFF0000"/>
      <name val="Times New Roman"/>
      <family val="1"/>
    </font>
    <font>
      <sz val="8.5"/>
      <name val="Times New Roman"/>
      <family val="1"/>
    </font>
    <font>
      <b/>
      <sz val="8.5"/>
      <name val="Times New Roman"/>
      <family val="1"/>
    </font>
    <font>
      <b/>
      <sz val="12"/>
      <name val="Times New Roman"/>
      <family val="1"/>
    </font>
    <font>
      <sz val="11"/>
      <name val="Calibri"/>
      <family val="2"/>
      <scheme val="minor"/>
    </font>
    <font>
      <sz val="8"/>
      <name val="Times New Roman"/>
      <family val="1"/>
    </font>
    <font>
      <i/>
      <sz val="12"/>
      <name val="Times New Roman"/>
      <family val="1"/>
    </font>
    <font>
      <i/>
      <sz val="7"/>
      <name val="Times New Roman"/>
      <family val="1"/>
    </font>
    <font>
      <b/>
      <sz val="8"/>
      <name val="Times New Roman"/>
      <family val="1"/>
    </font>
    <font>
      <sz val="8.5"/>
      <name val="Calibri"/>
      <family val="2"/>
      <scheme val="minor"/>
    </font>
    <font>
      <b/>
      <i/>
      <sz val="8"/>
      <name val="Times New Roman"/>
      <family val="1"/>
    </font>
    <font>
      <b/>
      <i/>
      <sz val="8.5"/>
      <name val="Times New Roman"/>
      <family val="1"/>
    </font>
    <font>
      <i/>
      <sz val="8.5"/>
      <name val="Times New Roman"/>
      <family val="1"/>
    </font>
    <font>
      <sz val="12"/>
      <name val="Times New Roman"/>
      <family val="1"/>
    </font>
    <font>
      <sz val="4"/>
      <name val="Calibri"/>
      <family val="2"/>
      <scheme val="minor"/>
    </font>
    <font>
      <i/>
      <sz val="11"/>
      <name val="Calibri"/>
      <family val="2"/>
      <scheme val="minor"/>
    </font>
    <font>
      <b/>
      <sz val="9"/>
      <name val="Times New Roman"/>
      <family val="1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b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color indexed="8"/>
      <name val="Arial Bold"/>
    </font>
    <font>
      <sz val="7"/>
      <color indexed="8"/>
      <name val="Arial"/>
      <family val="2"/>
    </font>
    <font>
      <b/>
      <sz val="11"/>
      <name val="Calibri"/>
      <family val="2"/>
      <scheme val="minor"/>
    </font>
    <font>
      <sz val="10"/>
      <name val="Arial"/>
      <family val="2"/>
    </font>
    <font>
      <sz val="7"/>
      <color indexed="8"/>
      <name val="Arial"/>
      <family val="2"/>
    </font>
    <font>
      <sz val="10"/>
      <name val="Arial"/>
      <family val="2"/>
    </font>
    <font>
      <sz val="7"/>
      <color indexed="8"/>
      <name val="Arial"/>
      <family val="2"/>
    </font>
    <font>
      <sz val="9"/>
      <color rgb="FF00B050"/>
      <name val="Times New Roman"/>
      <family val="1"/>
    </font>
    <font>
      <b/>
      <sz val="9"/>
      <color rgb="FF00B050"/>
      <name val="Times New Roman"/>
      <family val="1"/>
    </font>
    <font>
      <b/>
      <sz val="10"/>
      <name val="Arial"/>
      <family val="2"/>
    </font>
    <font>
      <i/>
      <sz val="8.5"/>
      <color rgb="FFFF0000"/>
      <name val="Times New Roman"/>
      <family val="1"/>
    </font>
    <font>
      <sz val="11"/>
      <color rgb="FFFF0000"/>
      <name val="Calibri"/>
      <family val="2"/>
      <scheme val="minor"/>
    </font>
    <font>
      <b/>
      <sz val="9"/>
      <color rgb="FFFF0000"/>
      <name val="Times New Roman"/>
      <family val="1"/>
    </font>
    <font>
      <sz val="9"/>
      <color rgb="FFFF0000"/>
      <name val="Times New Roman"/>
      <family val="1"/>
    </font>
    <font>
      <sz val="9"/>
      <color rgb="FFFF0000"/>
      <name val="Calibri"/>
      <family val="2"/>
      <scheme val="minor"/>
    </font>
    <font>
      <i/>
      <sz val="9"/>
      <color rgb="FFFF0000"/>
      <name val="Times New Roman"/>
      <family val="1"/>
    </font>
    <font>
      <b/>
      <sz val="5"/>
      <color rgb="FFFF0000"/>
      <name val="Times New Roman"/>
      <family val="1"/>
    </font>
    <font>
      <i/>
      <sz val="11"/>
      <color theme="1"/>
      <name val="Calibri"/>
      <family val="2"/>
      <scheme val="minor"/>
    </font>
    <font>
      <sz val="10"/>
      <name val="Arial"/>
    </font>
    <font>
      <sz val="7"/>
      <color indexed="8"/>
      <name val="Arial"/>
    </font>
    <font>
      <b/>
      <sz val="11"/>
      <color theme="1"/>
      <name val="Calibri"/>
      <family val="2"/>
      <scheme val="minor"/>
    </font>
    <font>
      <b/>
      <sz val="8"/>
      <color rgb="FF000000"/>
      <name val="Times New Roman"/>
      <family val="1"/>
    </font>
    <font>
      <b/>
      <sz val="9"/>
      <color rgb="FF000000"/>
      <name val="Times"/>
      <family val="1"/>
    </font>
    <font>
      <sz val="8.5"/>
      <color rgb="FF000000"/>
      <name val="Times"/>
      <family val="1"/>
    </font>
    <font>
      <sz val="8.5"/>
      <color rgb="FF00B050"/>
      <name val="Times"/>
      <family val="1"/>
    </font>
    <font>
      <sz val="8"/>
      <color rgb="FF000000"/>
      <name val="Times"/>
      <family val="1"/>
    </font>
    <font>
      <b/>
      <sz val="8.5"/>
      <color rgb="FF000000"/>
      <name val="Times"/>
      <family val="1"/>
    </font>
    <font>
      <b/>
      <sz val="8.5"/>
      <color rgb="FF00B050"/>
      <name val="Times"/>
      <family val="1"/>
    </font>
    <font>
      <b/>
      <sz val="7"/>
      <name val="Arial Bold"/>
    </font>
    <font>
      <b/>
      <sz val="7"/>
      <name val="Arial"/>
      <family val="2"/>
    </font>
    <font>
      <sz val="7"/>
      <name val="Arial"/>
      <family val="2"/>
    </font>
    <font>
      <sz val="9"/>
      <name val="Times New Roman"/>
      <family val="1"/>
    </font>
    <font>
      <sz val="7"/>
      <name val="Arial"/>
    </font>
    <font>
      <b/>
      <sz val="9"/>
      <name val="Times"/>
      <family val="1"/>
    </font>
    <font>
      <sz val="8.5"/>
      <name val="Times"/>
      <family val="1"/>
    </font>
    <font>
      <b/>
      <sz val="8.5"/>
      <name val="Times"/>
      <family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</fills>
  <borders count="8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0">
    <xf numFmtId="0" fontId="0" fillId="0" borderId="0"/>
    <xf numFmtId="43" fontId="22" fillId="0" borderId="0" applyFont="0" applyFill="0" applyBorder="0" applyAlignment="0" applyProtection="0"/>
    <xf numFmtId="0" fontId="23" fillId="0" borderId="0"/>
    <xf numFmtId="0" fontId="27" fillId="0" borderId="0"/>
    <xf numFmtId="0" fontId="23" fillId="0" borderId="0"/>
    <xf numFmtId="0" fontId="29" fillId="0" borderId="0"/>
    <xf numFmtId="0" fontId="23" fillId="0" borderId="0"/>
    <xf numFmtId="0" fontId="23" fillId="0" borderId="0"/>
    <xf numFmtId="0" fontId="23" fillId="0" borderId="0"/>
    <xf numFmtId="0" fontId="29" fillId="0" borderId="0"/>
    <xf numFmtId="0" fontId="29" fillId="0" borderId="0"/>
    <xf numFmtId="0" fontId="29" fillId="0" borderId="0"/>
    <xf numFmtId="0" fontId="2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3" fillId="0" borderId="0"/>
    <xf numFmtId="0" fontId="23" fillId="0" borderId="0"/>
    <xf numFmtId="0" fontId="23" fillId="0" borderId="0"/>
    <xf numFmtId="0" fontId="29" fillId="0" borderId="0"/>
    <xf numFmtId="0" fontId="29" fillId="0" borderId="0"/>
    <xf numFmtId="0" fontId="23" fillId="0" borderId="0"/>
    <xf numFmtId="0" fontId="42" fillId="0" borderId="0"/>
    <xf numFmtId="0" fontId="42" fillId="0" borderId="0"/>
    <xf numFmtId="0" fontId="23" fillId="0" borderId="0"/>
    <xf numFmtId="0" fontId="23" fillId="0" borderId="0"/>
    <xf numFmtId="0" fontId="42" fillId="0" borderId="0"/>
    <xf numFmtId="0" fontId="42" fillId="0" borderId="0"/>
  </cellStyleXfs>
  <cellXfs count="1789">
    <xf numFmtId="0" fontId="0" fillId="0" borderId="0" xfId="0"/>
    <xf numFmtId="0" fontId="3" fillId="0" borderId="9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12" xfId="0" applyFont="1" applyBorder="1" applyAlignment="1">
      <alignment vertical="center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3" fontId="10" fillId="0" borderId="0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2" fillId="0" borderId="12" xfId="0" applyFont="1" applyBorder="1" applyAlignment="1">
      <alignment vertical="center" wrapText="1"/>
    </xf>
    <xf numFmtId="0" fontId="12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7" fillId="0" borderId="10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3" fontId="7" fillId="0" borderId="0" xfId="0" applyNumberFormat="1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/>
    </xf>
    <xf numFmtId="0" fontId="11" fillId="0" borderId="0" xfId="0" applyFont="1"/>
    <xf numFmtId="3" fontId="3" fillId="0" borderId="0" xfId="0" applyNumberFormat="1" applyFont="1" applyAlignment="1">
      <alignment horizontal="right" vertical="center"/>
    </xf>
    <xf numFmtId="3" fontId="3" fillId="0" borderId="10" xfId="0" applyNumberFormat="1" applyFont="1" applyBorder="1" applyAlignment="1">
      <alignment horizontal="right" vertical="center"/>
    </xf>
    <xf numFmtId="3" fontId="3" fillId="0" borderId="11" xfId="0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3" fontId="4" fillId="0" borderId="6" xfId="0" applyNumberFormat="1" applyFont="1" applyBorder="1" applyAlignment="1">
      <alignment horizontal="right" vertical="center"/>
    </xf>
    <xf numFmtId="3" fontId="4" fillId="0" borderId="7" xfId="0" applyNumberFormat="1" applyFont="1" applyBorder="1" applyAlignment="1">
      <alignment horizontal="right" vertical="center"/>
    </xf>
    <xf numFmtId="3" fontId="4" fillId="0" borderId="8" xfId="0" applyNumberFormat="1" applyFont="1" applyBorder="1" applyAlignment="1">
      <alignment horizontal="right" vertical="center"/>
    </xf>
    <xf numFmtId="3" fontId="3" fillId="0" borderId="0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3" fontId="4" fillId="0" borderId="6" xfId="0" applyNumberFormat="1" applyFont="1" applyBorder="1" applyAlignment="1">
      <alignment horizontal="right" vertical="center"/>
    </xf>
    <xf numFmtId="3" fontId="4" fillId="0" borderId="7" xfId="0" applyNumberFormat="1" applyFont="1" applyBorder="1" applyAlignment="1">
      <alignment horizontal="right" vertical="center"/>
    </xf>
    <xf numFmtId="0" fontId="11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3" fillId="0" borderId="12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5" fillId="0" borderId="0" xfId="0" applyFont="1" applyAlignment="1">
      <alignment horizontal="left" vertical="center" indent="4"/>
    </xf>
    <xf numFmtId="0" fontId="8" fillId="0" borderId="0" xfId="0" applyFont="1" applyAlignment="1">
      <alignment horizontal="left" vertical="center" indent="7"/>
    </xf>
    <xf numFmtId="0" fontId="16" fillId="0" borderId="0" xfId="0" applyFont="1" applyAlignment="1">
      <alignment vertical="center"/>
    </xf>
    <xf numFmtId="0" fontId="8" fillId="0" borderId="0" xfId="0" applyFont="1"/>
    <xf numFmtId="0" fontId="17" fillId="0" borderId="0" xfId="0" applyFont="1"/>
    <xf numFmtId="0" fontId="14" fillId="0" borderId="0" xfId="0" applyFont="1"/>
    <xf numFmtId="0" fontId="5" fillId="0" borderId="0" xfId="0" applyFont="1" applyAlignment="1">
      <alignment horizontal="left" vertical="center" indent="5"/>
    </xf>
    <xf numFmtId="0" fontId="6" fillId="0" borderId="16" xfId="0" applyFont="1" applyBorder="1" applyAlignment="1">
      <alignment vertical="center" wrapText="1"/>
    </xf>
    <xf numFmtId="0" fontId="6" fillId="0" borderId="18" xfId="0" applyFont="1" applyBorder="1" applyAlignment="1">
      <alignment vertical="center" wrapText="1"/>
    </xf>
    <xf numFmtId="0" fontId="6" fillId="0" borderId="16" xfId="0" applyFont="1" applyBorder="1"/>
    <xf numFmtId="0" fontId="6" fillId="0" borderId="11" xfId="0" applyFont="1" applyBorder="1"/>
    <xf numFmtId="0" fontId="6" fillId="0" borderId="8" xfId="0" applyFont="1" applyBorder="1"/>
    <xf numFmtId="0" fontId="4" fillId="0" borderId="14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2" fontId="2" fillId="0" borderId="11" xfId="0" applyNumberFormat="1" applyFont="1" applyBorder="1" applyAlignment="1">
      <alignment horizontal="right" vertical="center"/>
    </xf>
    <xf numFmtId="2" fontId="1" fillId="0" borderId="8" xfId="0" applyNumberFormat="1" applyFont="1" applyBorder="1" applyAlignment="1">
      <alignment horizontal="right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2" fontId="2" fillId="0" borderId="0" xfId="0" applyNumberFormat="1" applyFont="1" applyAlignment="1">
      <alignment horizontal="right" vertical="center"/>
    </xf>
    <xf numFmtId="2" fontId="1" fillId="0" borderId="6" xfId="0" applyNumberFormat="1" applyFont="1" applyBorder="1" applyAlignment="1">
      <alignment horizontal="right" vertical="center"/>
    </xf>
    <xf numFmtId="0" fontId="11" fillId="0" borderId="0" xfId="0" applyFont="1" applyAlignment="1"/>
    <xf numFmtId="3" fontId="3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vertical="center" wrapText="1"/>
    </xf>
    <xf numFmtId="3" fontId="4" fillId="0" borderId="0" xfId="0" applyNumberFormat="1" applyFont="1" applyBorder="1" applyAlignment="1">
      <alignment vertical="center"/>
    </xf>
    <xf numFmtId="3" fontId="10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horizontal="centerContinuous" vertical="center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/>
    <xf numFmtId="0" fontId="6" fillId="0" borderId="0" xfId="0" applyFont="1" applyBorder="1" applyAlignment="1"/>
    <xf numFmtId="0" fontId="11" fillId="0" borderId="0" xfId="0" applyFont="1" applyBorder="1" applyAlignment="1">
      <alignment vertical="center" wrapText="1"/>
    </xf>
    <xf numFmtId="0" fontId="6" fillId="0" borderId="0" xfId="0" applyFont="1" applyBorder="1"/>
    <xf numFmtId="0" fontId="20" fillId="0" borderId="0" xfId="0" applyFont="1"/>
    <xf numFmtId="0" fontId="21" fillId="0" borderId="0" xfId="0" applyFont="1"/>
    <xf numFmtId="0" fontId="21" fillId="0" borderId="0" xfId="0" applyFont="1" applyAlignment="1">
      <alignment horizontal="left" vertical="center"/>
    </xf>
    <xf numFmtId="0" fontId="6" fillId="0" borderId="0" xfId="0" applyFont="1" applyBorder="1"/>
    <xf numFmtId="0" fontId="4" fillId="0" borderId="0" xfId="0" applyFont="1" applyBorder="1" applyAlignment="1">
      <alignment horizontal="right" vertical="center"/>
    </xf>
    <xf numFmtId="43" fontId="6" fillId="0" borderId="0" xfId="1" applyFont="1"/>
    <xf numFmtId="0" fontId="25" fillId="0" borderId="30" xfId="2" applyFont="1" applyBorder="1" applyAlignment="1">
      <alignment horizontal="center" wrapText="1"/>
    </xf>
    <xf numFmtId="0" fontId="25" fillId="0" borderId="31" xfId="2" applyFont="1" applyBorder="1" applyAlignment="1">
      <alignment horizontal="center" wrapText="1"/>
    </xf>
    <xf numFmtId="0" fontId="25" fillId="0" borderId="24" xfId="2" applyFont="1" applyBorder="1" applyAlignment="1">
      <alignment horizontal="left" vertical="top" wrapText="1"/>
    </xf>
    <xf numFmtId="164" fontId="25" fillId="0" borderId="34" xfId="2" applyNumberFormat="1" applyFont="1" applyBorder="1" applyAlignment="1">
      <alignment horizontal="right" vertical="top"/>
    </xf>
    <xf numFmtId="164" fontId="25" fillId="0" borderId="35" xfId="2" applyNumberFormat="1" applyFont="1" applyBorder="1" applyAlignment="1">
      <alignment horizontal="right" vertical="top"/>
    </xf>
    <xf numFmtId="164" fontId="25" fillId="0" borderId="36" xfId="2" applyNumberFormat="1" applyFont="1" applyBorder="1" applyAlignment="1">
      <alignment horizontal="right" vertical="top"/>
    </xf>
    <xf numFmtId="0" fontId="25" fillId="0" borderId="38" xfId="2" applyFont="1" applyBorder="1" applyAlignment="1">
      <alignment horizontal="left" vertical="top" wrapText="1"/>
    </xf>
    <xf numFmtId="164" fontId="25" fillId="0" borderId="39" xfId="2" applyNumberFormat="1" applyFont="1" applyBorder="1" applyAlignment="1">
      <alignment horizontal="right" vertical="top"/>
    </xf>
    <xf numFmtId="164" fontId="25" fillId="0" borderId="40" xfId="2" applyNumberFormat="1" applyFont="1" applyBorder="1" applyAlignment="1">
      <alignment horizontal="right" vertical="top"/>
    </xf>
    <xf numFmtId="164" fontId="25" fillId="0" borderId="41" xfId="2" applyNumberFormat="1" applyFont="1" applyBorder="1" applyAlignment="1">
      <alignment horizontal="right" vertical="top"/>
    </xf>
    <xf numFmtId="164" fontId="25" fillId="0" borderId="43" xfId="2" applyNumberFormat="1" applyFont="1" applyBorder="1" applyAlignment="1">
      <alignment horizontal="right" vertical="top"/>
    </xf>
    <xf numFmtId="164" fontId="25" fillId="0" borderId="44" xfId="2" applyNumberFormat="1" applyFont="1" applyBorder="1" applyAlignment="1">
      <alignment horizontal="right" vertical="top"/>
    </xf>
    <xf numFmtId="164" fontId="25" fillId="0" borderId="32" xfId="2" applyNumberFormat="1" applyFont="1" applyBorder="1" applyAlignment="1">
      <alignment horizontal="right" vertical="top"/>
    </xf>
    <xf numFmtId="0" fontId="26" fillId="0" borderId="0" xfId="0" applyFont="1"/>
    <xf numFmtId="0" fontId="4" fillId="0" borderId="0" xfId="0" applyFont="1" applyBorder="1" applyAlignment="1">
      <alignment horizontal="right" vertical="center"/>
    </xf>
    <xf numFmtId="0" fontId="28" fillId="0" borderId="30" xfId="3" applyFont="1" applyBorder="1" applyAlignment="1">
      <alignment horizontal="center" wrapText="1"/>
    </xf>
    <xf numFmtId="0" fontId="28" fillId="0" borderId="31" xfId="3" applyFont="1" applyBorder="1" applyAlignment="1">
      <alignment horizontal="center" wrapText="1"/>
    </xf>
    <xf numFmtId="0" fontId="28" fillId="0" borderId="24" xfId="3" applyFont="1" applyBorder="1" applyAlignment="1">
      <alignment horizontal="left" vertical="top" wrapText="1"/>
    </xf>
    <xf numFmtId="164" fontId="28" fillId="0" borderId="34" xfId="3" applyNumberFormat="1" applyFont="1" applyBorder="1" applyAlignment="1">
      <alignment horizontal="right" vertical="top"/>
    </xf>
    <xf numFmtId="164" fontId="28" fillId="0" borderId="35" xfId="3" applyNumberFormat="1" applyFont="1" applyBorder="1" applyAlignment="1">
      <alignment horizontal="right" vertical="top"/>
    </xf>
    <xf numFmtId="164" fontId="28" fillId="0" borderId="36" xfId="3" applyNumberFormat="1" applyFont="1" applyBorder="1" applyAlignment="1">
      <alignment horizontal="right" vertical="top"/>
    </xf>
    <xf numFmtId="0" fontId="28" fillId="0" borderId="38" xfId="3" applyFont="1" applyBorder="1" applyAlignment="1">
      <alignment horizontal="left" vertical="top" wrapText="1"/>
    </xf>
    <xf numFmtId="164" fontId="28" fillId="0" borderId="39" xfId="3" applyNumberFormat="1" applyFont="1" applyBorder="1" applyAlignment="1">
      <alignment horizontal="right" vertical="top"/>
    </xf>
    <xf numFmtId="164" fontId="28" fillId="0" borderId="40" xfId="3" applyNumberFormat="1" applyFont="1" applyBorder="1" applyAlignment="1">
      <alignment horizontal="right" vertical="top"/>
    </xf>
    <xf numFmtId="164" fontId="28" fillId="0" borderId="41" xfId="3" applyNumberFormat="1" applyFont="1" applyBorder="1" applyAlignment="1">
      <alignment horizontal="right" vertical="top"/>
    </xf>
    <xf numFmtId="164" fontId="28" fillId="0" borderId="43" xfId="3" applyNumberFormat="1" applyFont="1" applyBorder="1" applyAlignment="1">
      <alignment horizontal="right" vertical="top"/>
    </xf>
    <xf numFmtId="164" fontId="28" fillId="0" borderId="44" xfId="3" applyNumberFormat="1" applyFont="1" applyBorder="1" applyAlignment="1">
      <alignment horizontal="right" vertical="top"/>
    </xf>
    <xf numFmtId="164" fontId="28" fillId="0" borderId="32" xfId="3" applyNumberFormat="1" applyFont="1" applyBorder="1" applyAlignment="1">
      <alignment horizontal="right" vertical="top"/>
    </xf>
    <xf numFmtId="2" fontId="4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4" fontId="3" fillId="0" borderId="0" xfId="0" applyNumberFormat="1" applyFont="1" applyAlignment="1">
      <alignment horizontal="right" vertical="center"/>
    </xf>
    <xf numFmtId="4" fontId="4" fillId="0" borderId="6" xfId="0" applyNumberFormat="1" applyFont="1" applyBorder="1" applyAlignment="1">
      <alignment horizontal="right" vertical="center"/>
    </xf>
    <xf numFmtId="4" fontId="3" fillId="0" borderId="10" xfId="0" applyNumberFormat="1" applyFont="1" applyBorder="1" applyAlignment="1">
      <alignment horizontal="right" vertical="center"/>
    </xf>
    <xf numFmtId="0" fontId="25" fillId="0" borderId="30" xfId="4" applyFont="1" applyBorder="1" applyAlignment="1">
      <alignment horizontal="center" wrapText="1"/>
    </xf>
    <xf numFmtId="0" fontId="25" fillId="0" borderId="31" xfId="4" applyFont="1" applyBorder="1" applyAlignment="1">
      <alignment horizontal="center" wrapText="1"/>
    </xf>
    <xf numFmtId="0" fontId="25" fillId="0" borderId="24" xfId="4" applyFont="1" applyBorder="1" applyAlignment="1">
      <alignment horizontal="left" vertical="top" wrapText="1"/>
    </xf>
    <xf numFmtId="164" fontId="25" fillId="0" borderId="34" xfId="4" applyNumberFormat="1" applyFont="1" applyBorder="1" applyAlignment="1">
      <alignment horizontal="right" vertical="top"/>
    </xf>
    <xf numFmtId="164" fontId="25" fillId="0" borderId="35" xfId="4" applyNumberFormat="1" applyFont="1" applyBorder="1" applyAlignment="1">
      <alignment horizontal="right" vertical="top"/>
    </xf>
    <xf numFmtId="164" fontId="25" fillId="0" borderId="36" xfId="4" applyNumberFormat="1" applyFont="1" applyBorder="1" applyAlignment="1">
      <alignment horizontal="right" vertical="top"/>
    </xf>
    <xf numFmtId="0" fontId="25" fillId="0" borderId="38" xfId="4" applyFont="1" applyBorder="1" applyAlignment="1">
      <alignment horizontal="left" vertical="top" wrapText="1"/>
    </xf>
    <xf numFmtId="164" fontId="25" fillId="0" borderId="39" xfId="4" applyNumberFormat="1" applyFont="1" applyBorder="1" applyAlignment="1">
      <alignment horizontal="right" vertical="top"/>
    </xf>
    <xf numFmtId="164" fontId="25" fillId="0" borderId="40" xfId="4" applyNumberFormat="1" applyFont="1" applyBorder="1" applyAlignment="1">
      <alignment horizontal="right" vertical="top"/>
    </xf>
    <xf numFmtId="164" fontId="25" fillId="0" borderId="41" xfId="4" applyNumberFormat="1" applyFont="1" applyBorder="1" applyAlignment="1">
      <alignment horizontal="right" vertical="top"/>
    </xf>
    <xf numFmtId="164" fontId="25" fillId="0" borderId="43" xfId="4" applyNumberFormat="1" applyFont="1" applyBorder="1" applyAlignment="1">
      <alignment horizontal="right" vertical="top"/>
    </xf>
    <xf numFmtId="164" fontId="25" fillId="0" borderId="44" xfId="4" applyNumberFormat="1" applyFont="1" applyBorder="1" applyAlignment="1">
      <alignment horizontal="right" vertical="top"/>
    </xf>
    <xf numFmtId="164" fontId="25" fillId="0" borderId="32" xfId="4" applyNumberFormat="1" applyFont="1" applyBorder="1" applyAlignment="1">
      <alignment horizontal="right" vertical="top"/>
    </xf>
    <xf numFmtId="0" fontId="23" fillId="0" borderId="0" xfId="4"/>
    <xf numFmtId="0" fontId="23" fillId="0" borderId="40" xfId="4" applyBorder="1" applyAlignment="1">
      <alignment horizontal="center" vertical="center"/>
    </xf>
    <xf numFmtId="0" fontId="23" fillId="0" borderId="44" xfId="4" applyBorder="1" applyAlignment="1">
      <alignment horizontal="center" vertical="center"/>
    </xf>
    <xf numFmtId="0" fontId="23" fillId="0" borderId="45" xfId="4" applyFont="1" applyBorder="1" applyAlignment="1">
      <alignment horizontal="center" vertical="center"/>
    </xf>
    <xf numFmtId="164" fontId="25" fillId="0" borderId="51" xfId="4" applyNumberFormat="1" applyFont="1" applyBorder="1" applyAlignment="1">
      <alignment horizontal="right" vertical="top"/>
    </xf>
    <xf numFmtId="164" fontId="25" fillId="0" borderId="52" xfId="4" applyNumberFormat="1" applyFont="1" applyBorder="1" applyAlignment="1">
      <alignment horizontal="right" vertical="top"/>
    </xf>
    <xf numFmtId="164" fontId="25" fillId="0" borderId="53" xfId="4" applyNumberFormat="1" applyFont="1" applyBorder="1" applyAlignment="1">
      <alignment horizontal="right" vertical="top"/>
    </xf>
    <xf numFmtId="0" fontId="25" fillId="0" borderId="56" xfId="4" applyFont="1" applyBorder="1" applyAlignment="1">
      <alignment horizontal="left" vertical="top" wrapText="1"/>
    </xf>
    <xf numFmtId="164" fontId="25" fillId="0" borderId="57" xfId="4" applyNumberFormat="1" applyFont="1" applyBorder="1" applyAlignment="1">
      <alignment horizontal="right" vertical="top"/>
    </xf>
    <xf numFmtId="164" fontId="25" fillId="0" borderId="58" xfId="4" applyNumberFormat="1" applyFont="1" applyBorder="1" applyAlignment="1">
      <alignment horizontal="right" vertical="top"/>
    </xf>
    <xf numFmtId="0" fontId="23" fillId="0" borderId="58" xfId="4" applyBorder="1" applyAlignment="1">
      <alignment horizontal="center" vertical="center"/>
    </xf>
    <xf numFmtId="164" fontId="25" fillId="0" borderId="59" xfId="4" applyNumberFormat="1" applyFont="1" applyBorder="1" applyAlignment="1">
      <alignment horizontal="right" vertical="top"/>
    </xf>
    <xf numFmtId="4" fontId="3" fillId="0" borderId="11" xfId="0" applyNumberFormat="1" applyFont="1" applyBorder="1" applyAlignment="1">
      <alignment horizontal="right" vertical="center"/>
    </xf>
    <xf numFmtId="4" fontId="4" fillId="0" borderId="7" xfId="0" applyNumberFormat="1" applyFont="1" applyBorder="1" applyAlignment="1">
      <alignment horizontal="right" vertical="center"/>
    </xf>
    <xf numFmtId="4" fontId="4" fillId="0" borderId="8" xfId="0" applyNumberFormat="1" applyFont="1" applyBorder="1" applyAlignment="1">
      <alignment horizontal="right" vertical="center"/>
    </xf>
    <xf numFmtId="4" fontId="3" fillId="0" borderId="0" xfId="0" applyNumberFormat="1" applyFont="1" applyBorder="1" applyAlignment="1">
      <alignment horizontal="right" vertical="center"/>
    </xf>
    <xf numFmtId="3" fontId="6" fillId="0" borderId="0" xfId="0" applyNumberFormat="1" applyFont="1"/>
    <xf numFmtId="0" fontId="29" fillId="0" borderId="0" xfId="5"/>
    <xf numFmtId="0" fontId="30" fillId="0" borderId="61" xfId="5" applyFont="1" applyBorder="1" applyAlignment="1">
      <alignment horizontal="center" wrapText="1"/>
    </xf>
    <xf numFmtId="0" fontId="30" fillId="0" borderId="62" xfId="5" applyFont="1" applyBorder="1" applyAlignment="1">
      <alignment horizontal="center" wrapText="1"/>
    </xf>
    <xf numFmtId="0" fontId="30" fillId="0" borderId="27" xfId="5" applyFont="1" applyBorder="1" applyAlignment="1">
      <alignment horizontal="center" wrapText="1"/>
    </xf>
    <xf numFmtId="0" fontId="30" fillId="0" borderId="24" xfId="5" applyFont="1" applyBorder="1" applyAlignment="1">
      <alignment horizontal="left" vertical="top" wrapText="1"/>
    </xf>
    <xf numFmtId="164" fontId="30" fillId="0" borderId="34" xfId="5" applyNumberFormat="1" applyFont="1" applyBorder="1" applyAlignment="1">
      <alignment horizontal="right" vertical="top"/>
    </xf>
    <xf numFmtId="165" fontId="30" fillId="0" borderId="35" xfId="5" applyNumberFormat="1" applyFont="1" applyBorder="1" applyAlignment="1">
      <alignment horizontal="right" vertical="top"/>
    </xf>
    <xf numFmtId="165" fontId="30" fillId="0" borderId="36" xfId="5" applyNumberFormat="1" applyFont="1" applyBorder="1" applyAlignment="1">
      <alignment horizontal="right" vertical="top"/>
    </xf>
    <xf numFmtId="0" fontId="30" fillId="0" borderId="38" xfId="5" applyFont="1" applyBorder="1" applyAlignment="1">
      <alignment horizontal="left" vertical="top" wrapText="1"/>
    </xf>
    <xf numFmtId="164" fontId="30" fillId="0" borderId="39" xfId="5" applyNumberFormat="1" applyFont="1" applyBorder="1" applyAlignment="1">
      <alignment horizontal="right" vertical="top"/>
    </xf>
    <xf numFmtId="165" fontId="30" fillId="0" borderId="40" xfId="5" applyNumberFormat="1" applyFont="1" applyBorder="1" applyAlignment="1">
      <alignment horizontal="right" vertical="top"/>
    </xf>
    <xf numFmtId="165" fontId="30" fillId="0" borderId="41" xfId="5" applyNumberFormat="1" applyFont="1" applyBorder="1" applyAlignment="1">
      <alignment horizontal="right" vertical="top"/>
    </xf>
    <xf numFmtId="0" fontId="29" fillId="0" borderId="41" xfId="5" applyBorder="1" applyAlignment="1">
      <alignment horizontal="center" vertical="center"/>
    </xf>
    <xf numFmtId="0" fontId="30" fillId="0" borderId="37" xfId="5" applyFont="1" applyBorder="1" applyAlignment="1">
      <alignment horizontal="left" vertical="top" wrapText="1"/>
    </xf>
    <xf numFmtId="0" fontId="29" fillId="0" borderId="40" xfId="5" applyBorder="1" applyAlignment="1">
      <alignment horizontal="center" vertical="center"/>
    </xf>
    <xf numFmtId="164" fontId="30" fillId="0" borderId="43" xfId="5" applyNumberFormat="1" applyFont="1" applyBorder="1" applyAlignment="1">
      <alignment horizontal="right" vertical="top"/>
    </xf>
    <xf numFmtId="165" fontId="30" fillId="0" borderId="44" xfId="5" applyNumberFormat="1" applyFont="1" applyBorder="1" applyAlignment="1">
      <alignment horizontal="right" vertical="top"/>
    </xf>
    <xf numFmtId="0" fontId="29" fillId="0" borderId="44" xfId="5" applyBorder="1" applyAlignment="1">
      <alignment horizontal="center" vertical="center"/>
    </xf>
    <xf numFmtId="0" fontId="29" fillId="0" borderId="32" xfId="5" applyBorder="1" applyAlignment="1">
      <alignment horizontal="center" vertical="center"/>
    </xf>
    <xf numFmtId="0" fontId="30" fillId="0" borderId="63" xfId="5" applyFont="1" applyBorder="1" applyAlignment="1">
      <alignment horizontal="left" vertical="top" wrapText="1"/>
    </xf>
    <xf numFmtId="0" fontId="30" fillId="0" borderId="60" xfId="5" applyFont="1" applyBorder="1" applyAlignment="1">
      <alignment horizontal="left" vertical="top" wrapText="1"/>
    </xf>
    <xf numFmtId="164" fontId="30" fillId="0" borderId="61" xfId="5" applyNumberFormat="1" applyFont="1" applyBorder="1" applyAlignment="1">
      <alignment horizontal="right" vertical="top"/>
    </xf>
    <xf numFmtId="165" fontId="30" fillId="0" borderId="27" xfId="5" applyNumberFormat="1" applyFont="1" applyBorder="1" applyAlignment="1">
      <alignment horizontal="right" vertical="top"/>
    </xf>
    <xf numFmtId="0" fontId="30" fillId="0" borderId="30" xfId="5" applyFont="1" applyBorder="1" applyAlignment="1">
      <alignment horizontal="center" wrapText="1"/>
    </xf>
    <xf numFmtId="0" fontId="30" fillId="0" borderId="31" xfId="5" applyFont="1" applyBorder="1" applyAlignment="1">
      <alignment horizontal="center" wrapText="1"/>
    </xf>
    <xf numFmtId="164" fontId="30" fillId="0" borderId="35" xfId="5" applyNumberFormat="1" applyFont="1" applyBorder="1" applyAlignment="1">
      <alignment horizontal="right" vertical="top"/>
    </xf>
    <xf numFmtId="164" fontId="30" fillId="0" borderId="36" xfId="5" applyNumberFormat="1" applyFont="1" applyBorder="1" applyAlignment="1">
      <alignment horizontal="right" vertical="top"/>
    </xf>
    <xf numFmtId="164" fontId="30" fillId="0" borderId="40" xfId="5" applyNumberFormat="1" applyFont="1" applyBorder="1" applyAlignment="1">
      <alignment horizontal="right" vertical="top"/>
    </xf>
    <xf numFmtId="164" fontId="30" fillId="0" borderId="41" xfId="5" applyNumberFormat="1" applyFont="1" applyBorder="1" applyAlignment="1">
      <alignment horizontal="right" vertical="top"/>
    </xf>
    <xf numFmtId="164" fontId="30" fillId="0" borderId="44" xfId="5" applyNumberFormat="1" applyFont="1" applyBorder="1" applyAlignment="1">
      <alignment horizontal="right" vertical="top"/>
    </xf>
    <xf numFmtId="164" fontId="30" fillId="0" borderId="32" xfId="5" applyNumberFormat="1" applyFont="1" applyBorder="1" applyAlignment="1">
      <alignment horizontal="right" vertical="top"/>
    </xf>
    <xf numFmtId="0" fontId="24" fillId="0" borderId="47" xfId="5" applyFont="1" applyBorder="1" applyAlignment="1">
      <alignment horizontal="center" vertical="center" wrapText="1"/>
    </xf>
    <xf numFmtId="0" fontId="30" fillId="0" borderId="23" xfId="5" applyFont="1" applyBorder="1" applyAlignment="1">
      <alignment vertical="top" wrapText="1"/>
    </xf>
    <xf numFmtId="166" fontId="31" fillId="0" borderId="10" xfId="1" applyNumberFormat="1" applyFont="1" applyBorder="1" applyAlignment="1">
      <alignment horizontal="right" vertical="center"/>
    </xf>
    <xf numFmtId="166" fontId="32" fillId="0" borderId="7" xfId="1" applyNumberFormat="1" applyFont="1" applyBorder="1" applyAlignment="1">
      <alignment horizontal="right" vertical="center"/>
    </xf>
    <xf numFmtId="166" fontId="32" fillId="0" borderId="6" xfId="1" applyNumberFormat="1" applyFont="1" applyBorder="1" applyAlignment="1">
      <alignment horizontal="right" vertical="center"/>
    </xf>
    <xf numFmtId="164" fontId="6" fillId="0" borderId="0" xfId="0" applyNumberFormat="1" applyFont="1"/>
    <xf numFmtId="0" fontId="23" fillId="0" borderId="0" xfId="7"/>
    <xf numFmtId="0" fontId="25" fillId="0" borderId="30" xfId="7" applyFont="1" applyBorder="1" applyAlignment="1">
      <alignment horizontal="center" wrapText="1"/>
    </xf>
    <xf numFmtId="0" fontId="25" fillId="0" borderId="31" xfId="7" applyFont="1" applyBorder="1" applyAlignment="1">
      <alignment horizontal="center" wrapText="1"/>
    </xf>
    <xf numFmtId="0" fontId="25" fillId="0" borderId="24" xfId="7" applyFont="1" applyBorder="1" applyAlignment="1">
      <alignment horizontal="left" vertical="top" wrapText="1"/>
    </xf>
    <xf numFmtId="164" fontId="25" fillId="0" borderId="34" xfId="7" applyNumberFormat="1" applyFont="1" applyBorder="1" applyAlignment="1">
      <alignment horizontal="right" vertical="top"/>
    </xf>
    <xf numFmtId="164" fontId="25" fillId="0" borderId="35" xfId="7" applyNumberFormat="1" applyFont="1" applyBorder="1" applyAlignment="1">
      <alignment horizontal="right" vertical="top"/>
    </xf>
    <xf numFmtId="164" fontId="25" fillId="0" borderId="36" xfId="7" applyNumberFormat="1" applyFont="1" applyBorder="1" applyAlignment="1">
      <alignment horizontal="right" vertical="top"/>
    </xf>
    <xf numFmtId="0" fontId="25" fillId="0" borderId="38" xfId="7" applyFont="1" applyBorder="1" applyAlignment="1">
      <alignment horizontal="left" vertical="top" wrapText="1"/>
    </xf>
    <xf numFmtId="164" fontId="25" fillId="0" borderId="39" xfId="7" applyNumberFormat="1" applyFont="1" applyBorder="1" applyAlignment="1">
      <alignment horizontal="right" vertical="top"/>
    </xf>
    <xf numFmtId="164" fontId="25" fillId="0" borderId="40" xfId="7" applyNumberFormat="1" applyFont="1" applyBorder="1" applyAlignment="1">
      <alignment horizontal="right" vertical="top"/>
    </xf>
    <xf numFmtId="164" fontId="25" fillId="0" borderId="41" xfId="7" applyNumberFormat="1" applyFont="1" applyBorder="1" applyAlignment="1">
      <alignment horizontal="right" vertical="top"/>
    </xf>
    <xf numFmtId="164" fontId="25" fillId="0" borderId="43" xfId="7" applyNumberFormat="1" applyFont="1" applyBorder="1" applyAlignment="1">
      <alignment horizontal="right" vertical="top"/>
    </xf>
    <xf numFmtId="164" fontId="25" fillId="0" borderId="44" xfId="7" applyNumberFormat="1" applyFont="1" applyBorder="1" applyAlignment="1">
      <alignment horizontal="right" vertical="top"/>
    </xf>
    <xf numFmtId="164" fontId="25" fillId="0" borderId="32" xfId="7" applyNumberFormat="1" applyFont="1" applyBorder="1" applyAlignment="1">
      <alignment horizontal="right" vertical="top"/>
    </xf>
    <xf numFmtId="0" fontId="6" fillId="0" borderId="0" xfId="0" applyFont="1" applyBorder="1" applyAlignment="1">
      <alignment vertical="center"/>
    </xf>
    <xf numFmtId="0" fontId="25" fillId="0" borderId="25" xfId="7" applyFont="1" applyBorder="1" applyAlignment="1">
      <alignment horizontal="center" wrapText="1"/>
    </xf>
    <xf numFmtId="164" fontId="25" fillId="0" borderId="51" xfId="7" applyNumberFormat="1" applyFont="1" applyBorder="1" applyAlignment="1">
      <alignment horizontal="right" vertical="top"/>
    </xf>
    <xf numFmtId="164" fontId="25" fillId="0" borderId="52" xfId="7" applyNumberFormat="1" applyFont="1" applyBorder="1" applyAlignment="1">
      <alignment horizontal="right" vertical="top"/>
    </xf>
    <xf numFmtId="164" fontId="25" fillId="0" borderId="53" xfId="7" applyNumberFormat="1" applyFont="1" applyBorder="1" applyAlignment="1">
      <alignment horizontal="right" vertical="top"/>
    </xf>
    <xf numFmtId="0" fontId="25" fillId="0" borderId="56" xfId="7" applyFont="1" applyBorder="1" applyAlignment="1">
      <alignment horizontal="left" vertical="top" wrapText="1"/>
    </xf>
    <xf numFmtId="164" fontId="25" fillId="0" borderId="57" xfId="7" applyNumberFormat="1" applyFont="1" applyBorder="1" applyAlignment="1">
      <alignment horizontal="right" vertical="top"/>
    </xf>
    <xf numFmtId="164" fontId="25" fillId="0" borderId="58" xfId="7" applyNumberFormat="1" applyFont="1" applyBorder="1" applyAlignment="1">
      <alignment horizontal="right" vertical="top"/>
    </xf>
    <xf numFmtId="0" fontId="23" fillId="0" borderId="58" xfId="7" applyBorder="1" applyAlignment="1">
      <alignment horizontal="center" vertical="center"/>
    </xf>
    <xf numFmtId="164" fontId="25" fillId="0" borderId="59" xfId="7" applyNumberFormat="1" applyFont="1" applyBorder="1" applyAlignment="1">
      <alignment horizontal="right" vertical="top"/>
    </xf>
    <xf numFmtId="0" fontId="23" fillId="0" borderId="40" xfId="7" applyBorder="1" applyAlignment="1">
      <alignment horizontal="center" vertical="center"/>
    </xf>
    <xf numFmtId="0" fontId="23" fillId="0" borderId="44" xfId="7" applyBorder="1" applyAlignment="1">
      <alignment horizontal="center" vertical="center"/>
    </xf>
    <xf numFmtId="0" fontId="25" fillId="0" borderId="48" xfId="7" applyFont="1" applyBorder="1" applyAlignment="1">
      <alignment horizontal="left" vertical="top" wrapText="1"/>
    </xf>
    <xf numFmtId="0" fontId="25" fillId="0" borderId="55" xfId="7" applyFont="1" applyBorder="1" applyAlignment="1">
      <alignment horizontal="left" vertical="top" wrapText="1"/>
    </xf>
    <xf numFmtId="0" fontId="23" fillId="0" borderId="35" xfId="7" applyBorder="1" applyAlignment="1">
      <alignment horizontal="center" vertical="center"/>
    </xf>
    <xf numFmtId="0" fontId="23" fillId="0" borderId="52" xfId="7" applyBorder="1" applyAlignment="1">
      <alignment horizontal="center" vertical="center"/>
    </xf>
    <xf numFmtId="164" fontId="0" fillId="0" borderId="0" xfId="0" applyNumberFormat="1"/>
    <xf numFmtId="0" fontId="35" fillId="0" borderId="16" xfId="0" applyFont="1" applyBorder="1" applyAlignment="1">
      <alignment vertical="center" wrapText="1"/>
    </xf>
    <xf numFmtId="0" fontId="35" fillId="0" borderId="18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6" fontId="37" fillId="0" borderId="10" xfId="1" applyNumberFormat="1" applyFont="1" applyBorder="1" applyAlignment="1">
      <alignment horizontal="right" vertical="center"/>
    </xf>
    <xf numFmtId="166" fontId="37" fillId="0" borderId="0" xfId="1" applyNumberFormat="1" applyFont="1" applyBorder="1" applyAlignment="1">
      <alignment horizontal="right" vertical="center"/>
    </xf>
    <xf numFmtId="166" fontId="37" fillId="0" borderId="11" xfId="1" applyNumberFormat="1" applyFont="1" applyBorder="1" applyAlignment="1">
      <alignment horizontal="right" vertical="center"/>
    </xf>
    <xf numFmtId="166" fontId="38" fillId="0" borderId="11" xfId="1" applyNumberFormat="1" applyFont="1" applyBorder="1"/>
    <xf numFmtId="166" fontId="37" fillId="0" borderId="7" xfId="1" applyNumberFormat="1" applyFont="1" applyBorder="1" applyAlignment="1">
      <alignment horizontal="right" vertical="center"/>
    </xf>
    <xf numFmtId="166" fontId="37" fillId="0" borderId="6" xfId="1" applyNumberFormat="1" applyFont="1" applyBorder="1" applyAlignment="1">
      <alignment horizontal="right" vertical="center"/>
    </xf>
    <xf numFmtId="166" fontId="38" fillId="0" borderId="8" xfId="1" applyNumberFormat="1" applyFont="1" applyBorder="1"/>
    <xf numFmtId="166" fontId="39" fillId="0" borderId="4" xfId="1" applyNumberFormat="1" applyFont="1" applyBorder="1" applyAlignment="1">
      <alignment horizontal="right" vertical="center"/>
    </xf>
    <xf numFmtId="166" fontId="39" fillId="0" borderId="3" xfId="1" applyNumberFormat="1" applyFont="1" applyBorder="1" applyAlignment="1">
      <alignment horizontal="right" vertical="center"/>
    </xf>
    <xf numFmtId="166" fontId="39" fillId="0" borderId="5" xfId="1" applyNumberFormat="1" applyFont="1" applyBorder="1" applyAlignment="1">
      <alignment horizontal="right" vertical="center"/>
    </xf>
    <xf numFmtId="166" fontId="38" fillId="0" borderId="5" xfId="1" applyNumberFormat="1" applyFont="1" applyBorder="1"/>
    <xf numFmtId="0" fontId="40" fillId="0" borderId="6" xfId="0" applyFont="1" applyBorder="1" applyAlignment="1">
      <alignment horizontal="center" vertical="center" wrapText="1"/>
    </xf>
    <xf numFmtId="0" fontId="40" fillId="0" borderId="8" xfId="0" applyFont="1" applyBorder="1" applyAlignment="1">
      <alignment horizontal="center" vertical="center" wrapText="1"/>
    </xf>
    <xf numFmtId="2" fontId="34" fillId="0" borderId="6" xfId="0" applyNumberFormat="1" applyFont="1" applyBorder="1" applyAlignment="1">
      <alignment horizontal="right" vertical="center"/>
    </xf>
    <xf numFmtId="2" fontId="34" fillId="0" borderId="8" xfId="0" applyNumberFormat="1" applyFont="1" applyBorder="1" applyAlignment="1">
      <alignment horizontal="right" vertical="center"/>
    </xf>
    <xf numFmtId="166" fontId="31" fillId="0" borderId="0" xfId="1" applyNumberFormat="1" applyFont="1" applyBorder="1" applyAlignment="1">
      <alignment horizontal="right" vertical="center"/>
    </xf>
    <xf numFmtId="166" fontId="31" fillId="0" borderId="11" xfId="1" applyNumberFormat="1" applyFont="1" applyBorder="1" applyAlignment="1">
      <alignment horizontal="right" vertical="center"/>
    </xf>
    <xf numFmtId="166" fontId="32" fillId="0" borderId="8" xfId="1" applyNumberFormat="1" applyFont="1" applyBorder="1" applyAlignment="1">
      <alignment horizontal="right" vertical="center"/>
    </xf>
    <xf numFmtId="43" fontId="31" fillId="0" borderId="10" xfId="1" applyNumberFormat="1" applyFont="1" applyBorder="1" applyAlignment="1">
      <alignment horizontal="right" vertical="center"/>
    </xf>
    <xf numFmtId="43" fontId="31" fillId="0" borderId="0" xfId="1" applyNumberFormat="1" applyFont="1" applyBorder="1" applyAlignment="1">
      <alignment horizontal="right" vertical="center"/>
    </xf>
    <xf numFmtId="43" fontId="31" fillId="0" borderId="11" xfId="1" applyNumberFormat="1" applyFont="1" applyBorder="1" applyAlignment="1">
      <alignment horizontal="right" vertical="center"/>
    </xf>
    <xf numFmtId="43" fontId="32" fillId="0" borderId="7" xfId="1" applyNumberFormat="1" applyFont="1" applyBorder="1" applyAlignment="1">
      <alignment horizontal="right" vertical="center"/>
    </xf>
    <xf numFmtId="43" fontId="32" fillId="0" borderId="6" xfId="1" applyNumberFormat="1" applyFont="1" applyBorder="1" applyAlignment="1">
      <alignment horizontal="right" vertical="center"/>
    </xf>
    <xf numFmtId="43" fontId="32" fillId="0" borderId="8" xfId="1" applyNumberFormat="1" applyFont="1" applyBorder="1" applyAlignment="1">
      <alignment horizontal="right" vertical="center"/>
    </xf>
    <xf numFmtId="167" fontId="31" fillId="0" borderId="10" xfId="1" applyNumberFormat="1" applyFont="1" applyBorder="1" applyAlignment="1">
      <alignment horizontal="right" vertical="center"/>
    </xf>
    <xf numFmtId="167" fontId="31" fillId="0" borderId="0" xfId="1" applyNumberFormat="1" applyFont="1" applyBorder="1" applyAlignment="1">
      <alignment horizontal="right" vertical="center"/>
    </xf>
    <xf numFmtId="167" fontId="31" fillId="0" borderId="11" xfId="1" applyNumberFormat="1" applyFont="1" applyBorder="1" applyAlignment="1">
      <alignment horizontal="right" vertical="center"/>
    </xf>
    <xf numFmtId="167" fontId="32" fillId="0" borderId="7" xfId="1" applyNumberFormat="1" applyFont="1" applyBorder="1" applyAlignment="1">
      <alignment horizontal="right" vertical="center"/>
    </xf>
    <xf numFmtId="167" fontId="32" fillId="0" borderId="6" xfId="1" applyNumberFormat="1" applyFont="1" applyBorder="1" applyAlignment="1">
      <alignment horizontal="right" vertical="center"/>
    </xf>
    <xf numFmtId="167" fontId="32" fillId="0" borderId="8" xfId="1" applyNumberFormat="1" applyFont="1" applyBorder="1" applyAlignment="1">
      <alignment horizontal="right" vertical="center"/>
    </xf>
    <xf numFmtId="166" fontId="3" fillId="0" borderId="11" xfId="1" applyNumberFormat="1" applyFont="1" applyBorder="1"/>
    <xf numFmtId="0" fontId="4" fillId="0" borderId="5" xfId="0" applyFont="1" applyBorder="1" applyAlignment="1">
      <alignment vertical="center" wrapText="1"/>
    </xf>
    <xf numFmtId="0" fontId="3" fillId="0" borderId="0" xfId="0" applyFont="1" applyBorder="1"/>
    <xf numFmtId="0" fontId="11" fillId="0" borderId="21" xfId="0" applyFont="1" applyBorder="1" applyAlignment="1"/>
    <xf numFmtId="0" fontId="3" fillId="0" borderId="0" xfId="0" applyFont="1" applyBorder="1" applyAlignment="1"/>
    <xf numFmtId="0" fontId="3" fillId="0" borderId="0" xfId="0" applyFont="1" applyBorder="1" applyAlignment="1">
      <alignment vertical="center" wrapText="1"/>
    </xf>
    <xf numFmtId="166" fontId="3" fillId="0" borderId="5" xfId="1" applyNumberFormat="1" applyFont="1" applyBorder="1"/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5" fillId="0" borderId="25" xfId="8" applyFont="1" applyBorder="1" applyAlignment="1">
      <alignment horizontal="center" wrapText="1"/>
    </xf>
    <xf numFmtId="0" fontId="25" fillId="0" borderId="30" xfId="8" applyFont="1" applyBorder="1" applyAlignment="1">
      <alignment horizontal="center" wrapText="1"/>
    </xf>
    <xf numFmtId="0" fontId="25" fillId="0" borderId="24" xfId="8" applyFont="1" applyBorder="1" applyAlignment="1">
      <alignment horizontal="left" vertical="top" wrapText="1"/>
    </xf>
    <xf numFmtId="164" fontId="25" fillId="0" borderId="34" xfId="8" applyNumberFormat="1" applyFont="1" applyBorder="1" applyAlignment="1">
      <alignment horizontal="right" vertical="top"/>
    </xf>
    <xf numFmtId="164" fontId="25" fillId="0" borderId="51" xfId="8" applyNumberFormat="1" applyFont="1" applyBorder="1" applyAlignment="1">
      <alignment horizontal="right" vertical="top"/>
    </xf>
    <xf numFmtId="164" fontId="25" fillId="0" borderId="53" xfId="8" applyNumberFormat="1" applyFont="1" applyBorder="1" applyAlignment="1">
      <alignment horizontal="right" vertical="top"/>
    </xf>
    <xf numFmtId="0" fontId="25" fillId="0" borderId="56" xfId="8" applyFont="1" applyBorder="1" applyAlignment="1">
      <alignment horizontal="left" vertical="top" wrapText="1"/>
    </xf>
    <xf numFmtId="164" fontId="25" fillId="0" borderId="57" xfId="8" applyNumberFormat="1" applyFont="1" applyBorder="1" applyAlignment="1">
      <alignment horizontal="right" vertical="top"/>
    </xf>
    <xf numFmtId="0" fontId="25" fillId="0" borderId="38" xfId="8" applyFont="1" applyBorder="1" applyAlignment="1">
      <alignment horizontal="left" vertical="top" wrapText="1"/>
    </xf>
    <xf numFmtId="164" fontId="25" fillId="0" borderId="39" xfId="8" applyNumberFormat="1" applyFont="1" applyBorder="1" applyAlignment="1">
      <alignment horizontal="right" vertical="top"/>
    </xf>
    <xf numFmtId="164" fontId="25" fillId="0" borderId="41" xfId="8" applyNumberFormat="1" applyFont="1" applyBorder="1" applyAlignment="1">
      <alignment horizontal="right" vertical="top"/>
    </xf>
    <xf numFmtId="164" fontId="25" fillId="0" borderId="43" xfId="8" applyNumberFormat="1" applyFont="1" applyBorder="1" applyAlignment="1">
      <alignment horizontal="right" vertical="top"/>
    </xf>
    <xf numFmtId="164" fontId="25" fillId="0" borderId="32" xfId="8" applyNumberFormat="1" applyFont="1" applyBorder="1" applyAlignment="1">
      <alignment horizontal="right" vertical="top"/>
    </xf>
    <xf numFmtId="0" fontId="25" fillId="0" borderId="55" xfId="8" applyFont="1" applyBorder="1" applyAlignment="1">
      <alignment horizontal="left" vertical="top" wrapText="1"/>
    </xf>
    <xf numFmtId="0" fontId="30" fillId="0" borderId="25" xfId="9" applyFont="1" applyBorder="1" applyAlignment="1">
      <alignment horizontal="center" wrapText="1"/>
    </xf>
    <xf numFmtId="0" fontId="30" fillId="0" borderId="30" xfId="9" applyFont="1" applyBorder="1" applyAlignment="1">
      <alignment horizontal="center" wrapText="1"/>
    </xf>
    <xf numFmtId="0" fontId="30" fillId="0" borderId="24" xfId="9" applyFont="1" applyBorder="1" applyAlignment="1">
      <alignment horizontal="left" vertical="top" wrapText="1"/>
    </xf>
    <xf numFmtId="164" fontId="30" fillId="0" borderId="34" xfId="9" applyNumberFormat="1" applyFont="1" applyBorder="1" applyAlignment="1">
      <alignment horizontal="right" vertical="top"/>
    </xf>
    <xf numFmtId="164" fontId="30" fillId="0" borderId="36" xfId="9" applyNumberFormat="1" applyFont="1" applyBorder="1" applyAlignment="1">
      <alignment horizontal="right" vertical="top"/>
    </xf>
    <xf numFmtId="0" fontId="30" fillId="0" borderId="38" xfId="9" applyFont="1" applyBorder="1" applyAlignment="1">
      <alignment horizontal="left" vertical="top" wrapText="1"/>
    </xf>
    <xf numFmtId="164" fontId="30" fillId="0" borderId="39" xfId="9" applyNumberFormat="1" applyFont="1" applyBorder="1" applyAlignment="1">
      <alignment horizontal="right" vertical="top"/>
    </xf>
    <xf numFmtId="164" fontId="30" fillId="0" borderId="41" xfId="9" applyNumberFormat="1" applyFont="1" applyBorder="1" applyAlignment="1">
      <alignment horizontal="right" vertical="top"/>
    </xf>
    <xf numFmtId="164" fontId="30" fillId="0" borderId="51" xfId="9" applyNumberFormat="1" applyFont="1" applyBorder="1" applyAlignment="1">
      <alignment horizontal="right" vertical="top"/>
    </xf>
    <xf numFmtId="164" fontId="30" fillId="0" borderId="53" xfId="9" applyNumberFormat="1" applyFont="1" applyBorder="1" applyAlignment="1">
      <alignment horizontal="right" vertical="top"/>
    </xf>
    <xf numFmtId="0" fontId="30" fillId="0" borderId="56" xfId="9" applyFont="1" applyBorder="1" applyAlignment="1">
      <alignment horizontal="left" vertical="top" wrapText="1"/>
    </xf>
    <xf numFmtId="164" fontId="30" fillId="0" borderId="57" xfId="9" applyNumberFormat="1" applyFont="1" applyBorder="1" applyAlignment="1">
      <alignment horizontal="right" vertical="top"/>
    </xf>
    <xf numFmtId="164" fontId="30" fillId="0" borderId="59" xfId="9" applyNumberFormat="1" applyFont="1" applyBorder="1" applyAlignment="1">
      <alignment horizontal="right" vertical="top"/>
    </xf>
    <xf numFmtId="164" fontId="30" fillId="0" borderId="43" xfId="9" applyNumberFormat="1" applyFont="1" applyBorder="1" applyAlignment="1">
      <alignment horizontal="right" vertical="top"/>
    </xf>
    <xf numFmtId="164" fontId="30" fillId="0" borderId="32" xfId="9" applyNumberFormat="1" applyFont="1" applyBorder="1" applyAlignment="1">
      <alignment horizontal="right" vertical="top"/>
    </xf>
    <xf numFmtId="164" fontId="25" fillId="2" borderId="36" xfId="8" applyNumberFormat="1" applyFont="1" applyFill="1" applyBorder="1" applyAlignment="1">
      <alignment horizontal="right" vertical="top"/>
    </xf>
    <xf numFmtId="164" fontId="25" fillId="2" borderId="59" xfId="8" applyNumberFormat="1" applyFont="1" applyFill="1" applyBorder="1" applyAlignment="1">
      <alignment horizontal="right" vertical="top"/>
    </xf>
    <xf numFmtId="164" fontId="0" fillId="2" borderId="0" xfId="0" applyNumberFormat="1" applyFill="1"/>
    <xf numFmtId="164" fontId="25" fillId="3" borderId="41" xfId="8" applyNumberFormat="1" applyFont="1" applyFill="1" applyBorder="1" applyAlignment="1">
      <alignment horizontal="right" vertical="top"/>
    </xf>
    <xf numFmtId="164" fontId="25" fillId="3" borderId="36" xfId="8" applyNumberFormat="1" applyFont="1" applyFill="1" applyBorder="1" applyAlignment="1">
      <alignment horizontal="right" vertical="top"/>
    </xf>
    <xf numFmtId="164" fontId="25" fillId="4" borderId="41" xfId="8" applyNumberFormat="1" applyFont="1" applyFill="1" applyBorder="1" applyAlignment="1">
      <alignment horizontal="right" vertical="top"/>
    </xf>
    <xf numFmtId="164" fontId="25" fillId="5" borderId="41" xfId="8" applyNumberFormat="1" applyFont="1" applyFill="1" applyBorder="1" applyAlignment="1">
      <alignment horizontal="right" vertical="top"/>
    </xf>
    <xf numFmtId="164" fontId="25" fillId="6" borderId="59" xfId="8" applyNumberFormat="1" applyFont="1" applyFill="1" applyBorder="1" applyAlignment="1">
      <alignment horizontal="right" vertical="top"/>
    </xf>
    <xf numFmtId="0" fontId="30" fillId="0" borderId="31" xfId="9" applyFont="1" applyBorder="1" applyAlignment="1">
      <alignment horizontal="center" wrapText="1"/>
    </xf>
    <xf numFmtId="164" fontId="30" fillId="0" borderId="35" xfId="9" applyNumberFormat="1" applyFont="1" applyBorder="1" applyAlignment="1">
      <alignment horizontal="right" vertical="top"/>
    </xf>
    <xf numFmtId="164" fontId="30" fillId="0" borderId="40" xfId="9" applyNumberFormat="1" applyFont="1" applyBorder="1" applyAlignment="1">
      <alignment horizontal="right" vertical="top"/>
    </xf>
    <xf numFmtId="164" fontId="30" fillId="0" borderId="44" xfId="9" applyNumberFormat="1" applyFont="1" applyBorder="1" applyAlignment="1">
      <alignment horizontal="right" vertical="top"/>
    </xf>
    <xf numFmtId="0" fontId="30" fillId="0" borderId="30" xfId="10" applyFont="1" applyBorder="1" applyAlignment="1">
      <alignment horizontal="center" wrapText="1"/>
    </xf>
    <xf numFmtId="0" fontId="30" fillId="0" borderId="31" xfId="10" applyFont="1" applyBorder="1" applyAlignment="1">
      <alignment horizontal="center" wrapText="1"/>
    </xf>
    <xf numFmtId="0" fontId="30" fillId="0" borderId="45" xfId="10" applyFont="1" applyBorder="1" applyAlignment="1">
      <alignment horizontal="left" vertical="top" wrapText="1"/>
    </xf>
    <xf numFmtId="0" fontId="30" fillId="0" borderId="70" xfId="10" applyFont="1" applyBorder="1" applyAlignment="1">
      <alignment horizontal="left" vertical="top" wrapText="1"/>
    </xf>
    <xf numFmtId="164" fontId="30" fillId="0" borderId="25" xfId="10" applyNumberFormat="1" applyFont="1" applyBorder="1" applyAlignment="1">
      <alignment horizontal="right" vertical="top"/>
    </xf>
    <xf numFmtId="164" fontId="30" fillId="0" borderId="71" xfId="10" applyNumberFormat="1" applyFont="1" applyBorder="1" applyAlignment="1">
      <alignment horizontal="right" vertical="top"/>
    </xf>
    <xf numFmtId="164" fontId="30" fillId="0" borderId="72" xfId="10" applyNumberFormat="1" applyFont="1" applyBorder="1" applyAlignment="1">
      <alignment horizontal="right" vertical="top"/>
    </xf>
    <xf numFmtId="0" fontId="30" fillId="0" borderId="67" xfId="10" applyFont="1" applyBorder="1" applyAlignment="1">
      <alignment horizontal="left" vertical="top" wrapText="1"/>
    </xf>
    <xf numFmtId="0" fontId="30" fillId="0" borderId="73" xfId="10" applyFont="1" applyBorder="1" applyAlignment="1">
      <alignment horizontal="left" vertical="top" wrapText="1"/>
    </xf>
    <xf numFmtId="164" fontId="30" fillId="0" borderId="74" xfId="10" applyNumberFormat="1" applyFont="1" applyBorder="1" applyAlignment="1">
      <alignment horizontal="right" vertical="top"/>
    </xf>
    <xf numFmtId="164" fontId="30" fillId="0" borderId="75" xfId="10" applyNumberFormat="1" applyFont="1" applyBorder="1" applyAlignment="1">
      <alignment horizontal="right" vertical="top"/>
    </xf>
    <xf numFmtId="164" fontId="30" fillId="0" borderId="76" xfId="10" applyNumberFormat="1" applyFont="1" applyBorder="1" applyAlignment="1">
      <alignment horizontal="right" vertical="top"/>
    </xf>
    <xf numFmtId="0" fontId="29" fillId="0" borderId="75" xfId="10" applyBorder="1" applyAlignment="1">
      <alignment horizontal="center" vertical="center"/>
    </xf>
    <xf numFmtId="0" fontId="30" fillId="0" borderId="78" xfId="10" applyFont="1" applyBorder="1" applyAlignment="1">
      <alignment horizontal="left" vertical="top" wrapText="1"/>
    </xf>
    <xf numFmtId="164" fontId="30" fillId="0" borderId="30" xfId="10" applyNumberFormat="1" applyFont="1" applyBorder="1" applyAlignment="1">
      <alignment horizontal="right" vertical="top"/>
    </xf>
    <xf numFmtId="164" fontId="30" fillId="0" borderId="31" xfId="10" applyNumberFormat="1" applyFont="1" applyBorder="1" applyAlignment="1">
      <alignment horizontal="right" vertical="top"/>
    </xf>
    <xf numFmtId="164" fontId="30" fillId="0" borderId="79" xfId="10" applyNumberFormat="1" applyFont="1" applyBorder="1" applyAlignment="1">
      <alignment horizontal="right" vertical="top"/>
    </xf>
    <xf numFmtId="0" fontId="29" fillId="0" borderId="0" xfId="10"/>
    <xf numFmtId="0" fontId="30" fillId="0" borderId="30" xfId="11" applyFont="1" applyBorder="1" applyAlignment="1">
      <alignment horizontal="center" wrapText="1"/>
    </xf>
    <xf numFmtId="0" fontId="30" fillId="0" borderId="31" xfId="11" applyFont="1" applyBorder="1" applyAlignment="1">
      <alignment horizontal="center" wrapText="1"/>
    </xf>
    <xf numFmtId="0" fontId="30" fillId="0" borderId="45" xfId="11" applyFont="1" applyBorder="1" applyAlignment="1">
      <alignment horizontal="left" vertical="top" wrapText="1"/>
    </xf>
    <xf numFmtId="0" fontId="30" fillId="0" borderId="70" xfId="11" applyFont="1" applyBorder="1" applyAlignment="1">
      <alignment horizontal="left" vertical="top" wrapText="1"/>
    </xf>
    <xf numFmtId="164" fontId="30" fillId="0" borderId="25" xfId="11" applyNumberFormat="1" applyFont="1" applyBorder="1" applyAlignment="1">
      <alignment horizontal="right" vertical="top"/>
    </xf>
    <xf numFmtId="164" fontId="30" fillId="0" borderId="71" xfId="11" applyNumberFormat="1" applyFont="1" applyBorder="1" applyAlignment="1">
      <alignment horizontal="right" vertical="top"/>
    </xf>
    <xf numFmtId="164" fontId="30" fillId="0" borderId="72" xfId="11" applyNumberFormat="1" applyFont="1" applyBorder="1" applyAlignment="1">
      <alignment horizontal="right" vertical="top"/>
    </xf>
    <xf numFmtId="0" fontId="30" fillId="0" borderId="67" xfId="11" applyFont="1" applyBorder="1" applyAlignment="1">
      <alignment horizontal="left" vertical="top" wrapText="1"/>
    </xf>
    <xf numFmtId="0" fontId="30" fillId="0" borderId="73" xfId="11" applyFont="1" applyBorder="1" applyAlignment="1">
      <alignment horizontal="left" vertical="top" wrapText="1"/>
    </xf>
    <xf numFmtId="164" fontId="30" fillId="0" borderId="74" xfId="11" applyNumberFormat="1" applyFont="1" applyBorder="1" applyAlignment="1">
      <alignment horizontal="right" vertical="top"/>
    </xf>
    <xf numFmtId="164" fontId="30" fillId="0" borderId="75" xfId="11" applyNumberFormat="1" applyFont="1" applyBorder="1" applyAlignment="1">
      <alignment horizontal="right" vertical="top"/>
    </xf>
    <xf numFmtId="164" fontId="30" fillId="0" borderId="76" xfId="11" applyNumberFormat="1" applyFont="1" applyBorder="1" applyAlignment="1">
      <alignment horizontal="right" vertical="top"/>
    </xf>
    <xf numFmtId="0" fontId="29" fillId="0" borderId="74" xfId="11" applyBorder="1" applyAlignment="1">
      <alignment horizontal="center" vertical="center"/>
    </xf>
    <xf numFmtId="0" fontId="29" fillId="0" borderId="75" xfId="11" applyBorder="1" applyAlignment="1">
      <alignment horizontal="center" vertical="center"/>
    </xf>
    <xf numFmtId="0" fontId="30" fillId="0" borderId="78" xfId="11" applyFont="1" applyBorder="1" applyAlignment="1">
      <alignment horizontal="left" vertical="top" wrapText="1"/>
    </xf>
    <xf numFmtId="164" fontId="30" fillId="0" borderId="30" xfId="11" applyNumberFormat="1" applyFont="1" applyBorder="1" applyAlignment="1">
      <alignment horizontal="right" vertical="top"/>
    </xf>
    <xf numFmtId="164" fontId="30" fillId="0" borderId="31" xfId="11" applyNumberFormat="1" applyFont="1" applyBorder="1" applyAlignment="1">
      <alignment horizontal="right" vertical="top"/>
    </xf>
    <xf numFmtId="164" fontId="30" fillId="0" borderId="79" xfId="11" applyNumberFormat="1" applyFont="1" applyBorder="1" applyAlignment="1">
      <alignment horizontal="right" vertical="top"/>
    </xf>
    <xf numFmtId="0" fontId="29" fillId="0" borderId="0" xfId="11"/>
    <xf numFmtId="0" fontId="25" fillId="0" borderId="30" xfId="12" applyFont="1" applyBorder="1" applyAlignment="1">
      <alignment horizontal="center" wrapText="1"/>
    </xf>
    <xf numFmtId="0" fontId="25" fillId="0" borderId="31" xfId="12" applyFont="1" applyBorder="1" applyAlignment="1">
      <alignment horizontal="center" wrapText="1"/>
    </xf>
    <xf numFmtId="0" fontId="25" fillId="0" borderId="24" xfId="12" applyFont="1" applyBorder="1" applyAlignment="1">
      <alignment horizontal="left" vertical="top" wrapText="1"/>
    </xf>
    <xf numFmtId="164" fontId="25" fillId="0" borderId="34" xfId="12" applyNumberFormat="1" applyFont="1" applyBorder="1" applyAlignment="1">
      <alignment horizontal="right" vertical="top"/>
    </xf>
    <xf numFmtId="0" fontId="23" fillId="0" borderId="35" xfId="12" applyBorder="1" applyAlignment="1">
      <alignment horizontal="center" vertical="center"/>
    </xf>
    <xf numFmtId="164" fontId="25" fillId="0" borderId="36" xfId="12" applyNumberFormat="1" applyFont="1" applyBorder="1" applyAlignment="1">
      <alignment horizontal="right" vertical="top"/>
    </xf>
    <xf numFmtId="0" fontId="25" fillId="0" borderId="50" xfId="12" applyFont="1" applyBorder="1" applyAlignment="1">
      <alignment horizontal="left" vertical="top" wrapText="1"/>
    </xf>
    <xf numFmtId="165" fontId="25" fillId="0" borderId="51" xfId="12" applyNumberFormat="1" applyFont="1" applyBorder="1" applyAlignment="1">
      <alignment horizontal="right" vertical="top"/>
    </xf>
    <xf numFmtId="0" fontId="23" fillId="0" borderId="52" xfId="12" applyBorder="1" applyAlignment="1">
      <alignment horizontal="center" vertical="center"/>
    </xf>
    <xf numFmtId="165" fontId="25" fillId="0" borderId="53" xfId="12" applyNumberFormat="1" applyFont="1" applyBorder="1" applyAlignment="1">
      <alignment horizontal="right" vertical="top"/>
    </xf>
    <xf numFmtId="0" fontId="25" fillId="0" borderId="56" xfId="12" applyFont="1" applyBorder="1" applyAlignment="1">
      <alignment horizontal="left" vertical="top" wrapText="1"/>
    </xf>
    <xf numFmtId="164" fontId="25" fillId="0" borderId="57" xfId="12" applyNumberFormat="1" applyFont="1" applyBorder="1" applyAlignment="1">
      <alignment horizontal="right" vertical="top"/>
    </xf>
    <xf numFmtId="0" fontId="23" fillId="0" borderId="58" xfId="12" applyBorder="1" applyAlignment="1">
      <alignment horizontal="center" vertical="center"/>
    </xf>
    <xf numFmtId="164" fontId="25" fillId="0" borderId="59" xfId="12" applyNumberFormat="1" applyFont="1" applyBorder="1" applyAlignment="1">
      <alignment horizontal="right" vertical="top"/>
    </xf>
    <xf numFmtId="164" fontId="25" fillId="0" borderId="58" xfId="12" applyNumberFormat="1" applyFont="1" applyBorder="1" applyAlignment="1">
      <alignment horizontal="right" vertical="top"/>
    </xf>
    <xf numFmtId="165" fontId="25" fillId="0" borderId="52" xfId="12" applyNumberFormat="1" applyFont="1" applyBorder="1" applyAlignment="1">
      <alignment horizontal="right" vertical="top"/>
    </xf>
    <xf numFmtId="0" fontId="25" fillId="0" borderId="29" xfId="12" applyFont="1" applyBorder="1" applyAlignment="1">
      <alignment horizontal="left" vertical="top" wrapText="1"/>
    </xf>
    <xf numFmtId="165" fontId="25" fillId="0" borderId="43" xfId="12" applyNumberFormat="1" applyFont="1" applyBorder="1" applyAlignment="1">
      <alignment horizontal="right" vertical="top"/>
    </xf>
    <xf numFmtId="165" fontId="25" fillId="0" borderId="44" xfId="12" applyNumberFormat="1" applyFont="1" applyBorder="1" applyAlignment="1">
      <alignment horizontal="right" vertical="top"/>
    </xf>
    <xf numFmtId="165" fontId="25" fillId="0" borderId="32" xfId="12" applyNumberFormat="1" applyFont="1" applyBorder="1" applyAlignment="1">
      <alignment horizontal="right" vertical="top"/>
    </xf>
    <xf numFmtId="0" fontId="23" fillId="0" borderId="0" xfId="12"/>
    <xf numFmtId="0" fontId="25" fillId="0" borderId="25" xfId="12" applyFont="1" applyBorder="1" applyAlignment="1">
      <alignment horizontal="center" wrapText="1"/>
    </xf>
    <xf numFmtId="164" fontId="25" fillId="0" borderId="35" xfId="12" applyNumberFormat="1" applyFont="1" applyBorder="1" applyAlignment="1">
      <alignment horizontal="right" vertical="top"/>
    </xf>
    <xf numFmtId="0" fontId="23" fillId="0" borderId="44" xfId="12" applyBorder="1" applyAlignment="1">
      <alignment horizontal="center" vertical="center"/>
    </xf>
    <xf numFmtId="0" fontId="23" fillId="0" borderId="51" xfId="12" applyBorder="1" applyAlignment="1">
      <alignment horizontal="center" vertical="center"/>
    </xf>
    <xf numFmtId="0" fontId="23" fillId="0" borderId="57" xfId="12" applyBorder="1" applyAlignment="1">
      <alignment horizontal="center" vertical="center"/>
    </xf>
    <xf numFmtId="0" fontId="23" fillId="0" borderId="43" xfId="12" applyBorder="1" applyAlignment="1">
      <alignment horizontal="center" vertical="center"/>
    </xf>
    <xf numFmtId="0" fontId="25" fillId="0" borderId="79" xfId="12" applyFont="1" applyBorder="1" applyAlignment="1">
      <alignment horizontal="center" wrapText="1"/>
    </xf>
    <xf numFmtId="0" fontId="25" fillId="0" borderId="80" xfId="12" applyFont="1" applyBorder="1" applyAlignment="1">
      <alignment horizontal="left" vertical="top" wrapText="1"/>
    </xf>
    <xf numFmtId="165" fontId="25" fillId="0" borderId="35" xfId="12" applyNumberFormat="1" applyFont="1" applyBorder="1" applyAlignment="1">
      <alignment horizontal="right" vertical="top"/>
    </xf>
    <xf numFmtId="165" fontId="25" fillId="0" borderId="36" xfId="12" applyNumberFormat="1" applyFont="1" applyBorder="1" applyAlignment="1">
      <alignment horizontal="right" vertical="top"/>
    </xf>
    <xf numFmtId="0" fontId="25" fillId="0" borderId="42" xfId="12" applyFont="1" applyBorder="1" applyAlignment="1">
      <alignment horizontal="left" vertical="top" wrapText="1"/>
    </xf>
    <xf numFmtId="164" fontId="25" fillId="0" borderId="43" xfId="12" applyNumberFormat="1" applyFont="1" applyBorder="1" applyAlignment="1">
      <alignment horizontal="right" vertical="top"/>
    </xf>
    <xf numFmtId="164" fontId="25" fillId="0" borderId="44" xfId="12" applyNumberFormat="1" applyFont="1" applyBorder="1" applyAlignment="1">
      <alignment horizontal="right" vertical="top"/>
    </xf>
    <xf numFmtId="0" fontId="19" fillId="0" borderId="21" xfId="0" applyFont="1" applyBorder="1" applyAlignment="1">
      <alignment vertical="center"/>
    </xf>
    <xf numFmtId="0" fontId="30" fillId="0" borderId="27" xfId="11" applyFont="1" applyBorder="1" applyAlignment="1">
      <alignment horizontal="center" wrapText="1"/>
    </xf>
    <xf numFmtId="0" fontId="29" fillId="0" borderId="0" xfId="13"/>
    <xf numFmtId="0" fontId="30" fillId="0" borderId="30" xfId="13" applyFont="1" applyBorder="1" applyAlignment="1">
      <alignment horizontal="center" wrapText="1"/>
    </xf>
    <xf numFmtId="0" fontId="30" fillId="0" borderId="31" xfId="13" applyFont="1" applyBorder="1" applyAlignment="1">
      <alignment horizontal="center" wrapText="1"/>
    </xf>
    <xf numFmtId="0" fontId="30" fillId="0" borderId="24" xfId="13" applyFont="1" applyBorder="1" applyAlignment="1">
      <alignment horizontal="left" vertical="top" wrapText="1"/>
    </xf>
    <xf numFmtId="164" fontId="30" fillId="0" borderId="34" xfId="13" applyNumberFormat="1" applyFont="1" applyBorder="1" applyAlignment="1">
      <alignment horizontal="right" vertical="top"/>
    </xf>
    <xf numFmtId="164" fontId="30" fillId="0" borderId="35" xfId="13" applyNumberFormat="1" applyFont="1" applyBorder="1" applyAlignment="1">
      <alignment horizontal="right" vertical="top"/>
    </xf>
    <xf numFmtId="164" fontId="30" fillId="0" borderId="36" xfId="13" applyNumberFormat="1" applyFont="1" applyBorder="1" applyAlignment="1">
      <alignment horizontal="right" vertical="top"/>
    </xf>
    <xf numFmtId="0" fontId="30" fillId="0" borderId="38" xfId="13" applyFont="1" applyBorder="1" applyAlignment="1">
      <alignment horizontal="left" vertical="top" wrapText="1"/>
    </xf>
    <xf numFmtId="164" fontId="30" fillId="0" borderId="39" xfId="13" applyNumberFormat="1" applyFont="1" applyBorder="1" applyAlignment="1">
      <alignment horizontal="right" vertical="top"/>
    </xf>
    <xf numFmtId="164" fontId="30" fillId="0" borderId="40" xfId="13" applyNumberFormat="1" applyFont="1" applyBorder="1" applyAlignment="1">
      <alignment horizontal="right" vertical="top"/>
    </xf>
    <xf numFmtId="164" fontId="30" fillId="0" borderId="41" xfId="13" applyNumberFormat="1" applyFont="1" applyBorder="1" applyAlignment="1">
      <alignment horizontal="right" vertical="top"/>
    </xf>
    <xf numFmtId="164" fontId="30" fillId="0" borderId="51" xfId="13" applyNumberFormat="1" applyFont="1" applyBorder="1" applyAlignment="1">
      <alignment horizontal="right" vertical="top"/>
    </xf>
    <xf numFmtId="164" fontId="30" fillId="0" borderId="52" xfId="13" applyNumberFormat="1" applyFont="1" applyBorder="1" applyAlignment="1">
      <alignment horizontal="right" vertical="top"/>
    </xf>
    <xf numFmtId="164" fontId="30" fillId="0" borderId="53" xfId="13" applyNumberFormat="1" applyFont="1" applyBorder="1" applyAlignment="1">
      <alignment horizontal="right" vertical="top"/>
    </xf>
    <xf numFmtId="0" fontId="30" fillId="0" borderId="56" xfId="13" applyFont="1" applyBorder="1" applyAlignment="1">
      <alignment horizontal="left" vertical="top" wrapText="1"/>
    </xf>
    <xf numFmtId="164" fontId="30" fillId="0" borderId="57" xfId="13" applyNumberFormat="1" applyFont="1" applyBorder="1" applyAlignment="1">
      <alignment horizontal="right" vertical="top"/>
    </xf>
    <xf numFmtId="164" fontId="30" fillId="0" borderId="58" xfId="13" applyNumberFormat="1" applyFont="1" applyBorder="1" applyAlignment="1">
      <alignment horizontal="right" vertical="top"/>
    </xf>
    <xf numFmtId="164" fontId="30" fillId="0" borderId="59" xfId="13" applyNumberFormat="1" applyFont="1" applyBorder="1" applyAlignment="1">
      <alignment horizontal="right" vertical="top"/>
    </xf>
    <xf numFmtId="164" fontId="30" fillId="0" borderId="43" xfId="13" applyNumberFormat="1" applyFont="1" applyBorder="1" applyAlignment="1">
      <alignment horizontal="right" vertical="top"/>
    </xf>
    <xf numFmtId="164" fontId="30" fillId="0" borderId="44" xfId="13" applyNumberFormat="1" applyFont="1" applyBorder="1" applyAlignment="1">
      <alignment horizontal="right" vertical="top"/>
    </xf>
    <xf numFmtId="164" fontId="30" fillId="0" borderId="32" xfId="13" applyNumberFormat="1" applyFont="1" applyBorder="1" applyAlignment="1">
      <alignment horizontal="right" vertical="top"/>
    </xf>
    <xf numFmtId="0" fontId="11" fillId="0" borderId="21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30" fillId="0" borderId="61" xfId="11" applyFont="1" applyBorder="1" applyAlignment="1">
      <alignment horizontal="center" wrapText="1"/>
    </xf>
    <xf numFmtId="0" fontId="30" fillId="0" borderId="62" xfId="11" applyFont="1" applyBorder="1" applyAlignment="1">
      <alignment horizontal="center" wrapText="1"/>
    </xf>
    <xf numFmtId="0" fontId="30" fillId="0" borderId="24" xfId="11" applyFont="1" applyBorder="1" applyAlignment="1">
      <alignment horizontal="left" vertical="top" wrapText="1"/>
    </xf>
    <xf numFmtId="164" fontId="30" fillId="0" borderId="34" xfId="11" applyNumberFormat="1" applyFont="1" applyBorder="1" applyAlignment="1">
      <alignment horizontal="right" vertical="top"/>
    </xf>
    <xf numFmtId="165" fontId="30" fillId="0" borderId="35" xfId="11" applyNumberFormat="1" applyFont="1" applyBorder="1" applyAlignment="1">
      <alignment horizontal="right" vertical="top"/>
    </xf>
    <xf numFmtId="165" fontId="30" fillId="0" borderId="36" xfId="11" applyNumberFormat="1" applyFont="1" applyBorder="1" applyAlignment="1">
      <alignment horizontal="right" vertical="top"/>
    </xf>
    <xf numFmtId="0" fontId="30" fillId="0" borderId="38" xfId="11" applyFont="1" applyBorder="1" applyAlignment="1">
      <alignment horizontal="left" vertical="top" wrapText="1"/>
    </xf>
    <xf numFmtId="164" fontId="30" fillId="0" borderId="39" xfId="11" applyNumberFormat="1" applyFont="1" applyBorder="1" applyAlignment="1">
      <alignment horizontal="right" vertical="top"/>
    </xf>
    <xf numFmtId="165" fontId="30" fillId="0" borderId="40" xfId="11" applyNumberFormat="1" applyFont="1" applyBorder="1" applyAlignment="1">
      <alignment horizontal="right" vertical="top"/>
    </xf>
    <xf numFmtId="165" fontId="30" fillId="0" borderId="41" xfId="11" applyNumberFormat="1" applyFont="1" applyBorder="1" applyAlignment="1">
      <alignment horizontal="right" vertical="top"/>
    </xf>
    <xf numFmtId="0" fontId="30" fillId="0" borderId="29" xfId="11" applyFont="1" applyBorder="1" applyAlignment="1">
      <alignment horizontal="left" vertical="top" wrapText="1"/>
    </xf>
    <xf numFmtId="164" fontId="30" fillId="0" borderId="43" xfId="11" applyNumberFormat="1" applyFont="1" applyBorder="1" applyAlignment="1">
      <alignment horizontal="right" vertical="top"/>
    </xf>
    <xf numFmtId="165" fontId="30" fillId="0" borderId="44" xfId="11" applyNumberFormat="1" applyFont="1" applyBorder="1" applyAlignment="1">
      <alignment horizontal="right" vertical="top"/>
    </xf>
    <xf numFmtId="0" fontId="29" fillId="0" borderId="32" xfId="11" applyBorder="1" applyAlignment="1">
      <alignment horizontal="center" vertical="center"/>
    </xf>
    <xf numFmtId="0" fontId="29" fillId="0" borderId="41" xfId="11" applyBorder="1" applyAlignment="1">
      <alignment horizontal="center" vertical="center"/>
    </xf>
    <xf numFmtId="0" fontId="30" fillId="0" borderId="37" xfId="11" applyFont="1" applyBorder="1" applyAlignment="1">
      <alignment horizontal="left" vertical="top" wrapText="1"/>
    </xf>
    <xf numFmtId="0" fontId="29" fillId="0" borderId="40" xfId="11" applyBorder="1" applyAlignment="1">
      <alignment horizontal="center" vertical="center"/>
    </xf>
    <xf numFmtId="0" fontId="29" fillId="0" borderId="44" xfId="11" applyBorder="1" applyAlignment="1">
      <alignment horizontal="center" vertical="center"/>
    </xf>
    <xf numFmtId="0" fontId="30" fillId="0" borderId="30" xfId="14" applyFont="1" applyBorder="1" applyAlignment="1">
      <alignment horizontal="center" wrapText="1"/>
    </xf>
    <xf numFmtId="0" fontId="30" fillId="0" borderId="31" xfId="14" applyFont="1" applyBorder="1" applyAlignment="1">
      <alignment horizontal="center" wrapText="1"/>
    </xf>
    <xf numFmtId="0" fontId="30" fillId="0" borderId="24" xfId="14" applyFont="1" applyBorder="1" applyAlignment="1">
      <alignment horizontal="left" vertical="top" wrapText="1"/>
    </xf>
    <xf numFmtId="164" fontId="30" fillId="0" borderId="34" xfId="14" applyNumberFormat="1" applyFont="1" applyBorder="1" applyAlignment="1">
      <alignment horizontal="right" vertical="top"/>
    </xf>
    <xf numFmtId="164" fontId="30" fillId="0" borderId="35" xfId="14" applyNumberFormat="1" applyFont="1" applyBorder="1" applyAlignment="1">
      <alignment horizontal="right" vertical="top"/>
    </xf>
    <xf numFmtId="0" fontId="29" fillId="0" borderId="35" xfId="14" applyBorder="1" applyAlignment="1">
      <alignment horizontal="center" vertical="center"/>
    </xf>
    <xf numFmtId="164" fontId="30" fillId="0" borderId="36" xfId="14" applyNumberFormat="1" applyFont="1" applyBorder="1" applyAlignment="1">
      <alignment horizontal="right" vertical="top"/>
    </xf>
    <xf numFmtId="0" fontId="30" fillId="0" borderId="38" xfId="14" applyFont="1" applyBorder="1" applyAlignment="1">
      <alignment horizontal="left" vertical="top" wrapText="1"/>
    </xf>
    <xf numFmtId="164" fontId="30" fillId="0" borderId="39" xfId="14" applyNumberFormat="1" applyFont="1" applyBorder="1" applyAlignment="1">
      <alignment horizontal="right" vertical="top"/>
    </xf>
    <xf numFmtId="164" fontId="30" fillId="0" borderId="40" xfId="14" applyNumberFormat="1" applyFont="1" applyBorder="1" applyAlignment="1">
      <alignment horizontal="right" vertical="top"/>
    </xf>
    <xf numFmtId="0" fontId="29" fillId="0" borderId="40" xfId="14" applyBorder="1" applyAlignment="1">
      <alignment horizontal="center" vertical="center"/>
    </xf>
    <xf numFmtId="164" fontId="30" fillId="0" borderId="41" xfId="14" applyNumberFormat="1" applyFont="1" applyBorder="1" applyAlignment="1">
      <alignment horizontal="right" vertical="top"/>
    </xf>
    <xf numFmtId="164" fontId="30" fillId="0" borderId="51" xfId="14" applyNumberFormat="1" applyFont="1" applyBorder="1" applyAlignment="1">
      <alignment horizontal="right" vertical="top"/>
    </xf>
    <xf numFmtId="164" fontId="30" fillId="0" borderId="52" xfId="14" applyNumberFormat="1" applyFont="1" applyBorder="1" applyAlignment="1">
      <alignment horizontal="right" vertical="top"/>
    </xf>
    <xf numFmtId="0" fontId="29" fillId="0" borderId="52" xfId="14" applyBorder="1" applyAlignment="1">
      <alignment horizontal="center" vertical="center"/>
    </xf>
    <xf numFmtId="164" fontId="30" fillId="0" borderId="53" xfId="14" applyNumberFormat="1" applyFont="1" applyBorder="1" applyAlignment="1">
      <alignment horizontal="right" vertical="top"/>
    </xf>
    <xf numFmtId="0" fontId="30" fillId="0" borderId="56" xfId="14" applyFont="1" applyBorder="1" applyAlignment="1">
      <alignment horizontal="left" vertical="top" wrapText="1"/>
    </xf>
    <xf numFmtId="164" fontId="30" fillId="0" borderId="57" xfId="14" applyNumberFormat="1" applyFont="1" applyBorder="1" applyAlignment="1">
      <alignment horizontal="right" vertical="top"/>
    </xf>
    <xf numFmtId="164" fontId="30" fillId="0" borderId="58" xfId="14" applyNumberFormat="1" applyFont="1" applyBorder="1" applyAlignment="1">
      <alignment horizontal="right" vertical="top"/>
    </xf>
    <xf numFmtId="164" fontId="30" fillId="0" borderId="59" xfId="14" applyNumberFormat="1" applyFont="1" applyBorder="1" applyAlignment="1">
      <alignment horizontal="right" vertical="top"/>
    </xf>
    <xf numFmtId="164" fontId="30" fillId="0" borderId="43" xfId="14" applyNumberFormat="1" applyFont="1" applyBorder="1" applyAlignment="1">
      <alignment horizontal="right" vertical="top"/>
    </xf>
    <xf numFmtId="164" fontId="30" fillId="0" borderId="44" xfId="14" applyNumberFormat="1" applyFont="1" applyBorder="1" applyAlignment="1">
      <alignment horizontal="right" vertical="top"/>
    </xf>
    <xf numFmtId="164" fontId="30" fillId="0" borderId="32" xfId="14" applyNumberFormat="1" applyFont="1" applyBorder="1" applyAlignment="1">
      <alignment horizontal="right" vertical="top"/>
    </xf>
    <xf numFmtId="0" fontId="29" fillId="0" borderId="0" xfId="14"/>
    <xf numFmtId="0" fontId="29" fillId="0" borderId="34" xfId="14" applyBorder="1" applyAlignment="1">
      <alignment horizontal="center" vertical="center"/>
    </xf>
    <xf numFmtId="0" fontId="29" fillId="0" borderId="39" xfId="14" applyBorder="1" applyAlignment="1">
      <alignment horizontal="center" vertical="center"/>
    </xf>
    <xf numFmtId="0" fontId="29" fillId="0" borderId="51" xfId="14" applyBorder="1" applyAlignment="1">
      <alignment horizontal="center" vertical="center"/>
    </xf>
    <xf numFmtId="0" fontId="29" fillId="0" borderId="57" xfId="14" applyBorder="1" applyAlignment="1">
      <alignment horizontal="center" vertical="center"/>
    </xf>
    <xf numFmtId="0" fontId="29" fillId="0" borderId="58" xfId="14" applyBorder="1" applyAlignment="1">
      <alignment horizontal="center" vertical="center"/>
    </xf>
    <xf numFmtId="0" fontId="29" fillId="0" borderId="43" xfId="14" applyBorder="1" applyAlignment="1">
      <alignment horizontal="center" vertical="center"/>
    </xf>
    <xf numFmtId="0" fontId="29" fillId="0" borderId="44" xfId="14" applyBorder="1" applyAlignment="1">
      <alignment horizontal="center" vertical="center"/>
    </xf>
    <xf numFmtId="0" fontId="30" fillId="0" borderId="25" xfId="14" applyFont="1" applyBorder="1" applyAlignment="1">
      <alignment horizontal="center" wrapText="1"/>
    </xf>
    <xf numFmtId="0" fontId="30" fillId="0" borderId="48" xfId="14" applyFont="1" applyBorder="1" applyAlignment="1">
      <alignment horizontal="left" vertical="top" wrapText="1"/>
    </xf>
    <xf numFmtId="0" fontId="29" fillId="0" borderId="0" xfId="15"/>
    <xf numFmtId="0" fontId="30" fillId="0" borderId="61" xfId="15" applyFont="1" applyBorder="1" applyAlignment="1">
      <alignment horizontal="center" wrapText="1"/>
    </xf>
    <xf numFmtId="0" fontId="30" fillId="0" borderId="62" xfId="15" applyFont="1" applyBorder="1" applyAlignment="1">
      <alignment horizontal="center" wrapText="1"/>
    </xf>
    <xf numFmtId="0" fontId="30" fillId="0" borderId="27" xfId="15" applyFont="1" applyBorder="1" applyAlignment="1">
      <alignment horizontal="center" wrapText="1"/>
    </xf>
    <xf numFmtId="0" fontId="30" fillId="0" borderId="24" xfId="15" applyFont="1" applyBorder="1" applyAlignment="1">
      <alignment horizontal="left" vertical="top" wrapText="1"/>
    </xf>
    <xf numFmtId="164" fontId="30" fillId="0" borderId="34" xfId="15" applyNumberFormat="1" applyFont="1" applyBorder="1" applyAlignment="1">
      <alignment horizontal="right" vertical="top"/>
    </xf>
    <xf numFmtId="165" fontId="30" fillId="0" borderId="35" xfId="15" applyNumberFormat="1" applyFont="1" applyBorder="1" applyAlignment="1">
      <alignment horizontal="right" vertical="top"/>
    </xf>
    <xf numFmtId="165" fontId="30" fillId="0" borderId="36" xfId="15" applyNumberFormat="1" applyFont="1" applyBorder="1" applyAlignment="1">
      <alignment horizontal="right" vertical="top"/>
    </xf>
    <xf numFmtId="0" fontId="30" fillId="0" borderId="38" xfId="15" applyFont="1" applyBorder="1" applyAlignment="1">
      <alignment horizontal="left" vertical="top" wrapText="1"/>
    </xf>
    <xf numFmtId="164" fontId="30" fillId="0" borderId="39" xfId="15" applyNumberFormat="1" applyFont="1" applyBorder="1" applyAlignment="1">
      <alignment horizontal="right" vertical="top"/>
    </xf>
    <xf numFmtId="165" fontId="30" fillId="0" borderId="40" xfId="15" applyNumberFormat="1" applyFont="1" applyBorder="1" applyAlignment="1">
      <alignment horizontal="right" vertical="top"/>
    </xf>
    <xf numFmtId="165" fontId="30" fillId="0" borderId="41" xfId="15" applyNumberFormat="1" applyFont="1" applyBorder="1" applyAlignment="1">
      <alignment horizontal="right" vertical="top"/>
    </xf>
    <xf numFmtId="0" fontId="29" fillId="0" borderId="41" xfId="15" applyBorder="1" applyAlignment="1">
      <alignment horizontal="center" vertical="center"/>
    </xf>
    <xf numFmtId="0" fontId="30" fillId="0" borderId="37" xfId="15" applyFont="1" applyBorder="1" applyAlignment="1">
      <alignment horizontal="left" vertical="top" wrapText="1"/>
    </xf>
    <xf numFmtId="0" fontId="29" fillId="0" borderId="40" xfId="15" applyBorder="1" applyAlignment="1">
      <alignment horizontal="center" vertical="center"/>
    </xf>
    <xf numFmtId="164" fontId="30" fillId="0" borderId="43" xfId="15" applyNumberFormat="1" applyFont="1" applyBorder="1" applyAlignment="1">
      <alignment horizontal="right" vertical="top"/>
    </xf>
    <xf numFmtId="165" fontId="30" fillId="0" borderId="44" xfId="15" applyNumberFormat="1" applyFont="1" applyBorder="1" applyAlignment="1">
      <alignment horizontal="right" vertical="top"/>
    </xf>
    <xf numFmtId="0" fontId="29" fillId="0" borderId="44" xfId="15" applyBorder="1" applyAlignment="1">
      <alignment horizontal="center" vertical="center"/>
    </xf>
    <xf numFmtId="0" fontId="29" fillId="0" borderId="32" xfId="15" applyBorder="1" applyAlignment="1">
      <alignment horizontal="center" vertical="center"/>
    </xf>
    <xf numFmtId="0" fontId="30" fillId="0" borderId="29" xfId="15" applyFont="1" applyBorder="1" applyAlignment="1">
      <alignment horizontal="left" vertical="top" wrapText="1"/>
    </xf>
    <xf numFmtId="0" fontId="30" fillId="0" borderId="30" xfId="16" applyFont="1" applyBorder="1" applyAlignment="1">
      <alignment horizontal="center" wrapText="1"/>
    </xf>
    <xf numFmtId="0" fontId="30" fillId="0" borderId="31" xfId="16" applyFont="1" applyBorder="1" applyAlignment="1">
      <alignment horizontal="center" wrapText="1"/>
    </xf>
    <xf numFmtId="0" fontId="30" fillId="0" borderId="24" xfId="16" applyFont="1" applyBorder="1" applyAlignment="1">
      <alignment horizontal="left" vertical="top" wrapText="1"/>
    </xf>
    <xf numFmtId="164" fontId="30" fillId="0" borderId="34" xfId="16" applyNumberFormat="1" applyFont="1" applyBorder="1" applyAlignment="1">
      <alignment horizontal="right" vertical="top"/>
    </xf>
    <xf numFmtId="164" fontId="30" fillId="0" borderId="35" xfId="16" applyNumberFormat="1" applyFont="1" applyBorder="1" applyAlignment="1">
      <alignment horizontal="right" vertical="top"/>
    </xf>
    <xf numFmtId="164" fontId="30" fillId="0" borderId="36" xfId="16" applyNumberFormat="1" applyFont="1" applyBorder="1" applyAlignment="1">
      <alignment horizontal="right" vertical="top"/>
    </xf>
    <xf numFmtId="0" fontId="30" fillId="0" borderId="38" xfId="16" applyFont="1" applyBorder="1" applyAlignment="1">
      <alignment horizontal="left" vertical="top" wrapText="1"/>
    </xf>
    <xf numFmtId="164" fontId="30" fillId="0" borderId="39" xfId="16" applyNumberFormat="1" applyFont="1" applyBorder="1" applyAlignment="1">
      <alignment horizontal="right" vertical="top"/>
    </xf>
    <xf numFmtId="164" fontId="30" fillId="0" borderId="40" xfId="16" applyNumberFormat="1" applyFont="1" applyBorder="1" applyAlignment="1">
      <alignment horizontal="right" vertical="top"/>
    </xf>
    <xf numFmtId="164" fontId="30" fillId="0" borderId="41" xfId="16" applyNumberFormat="1" applyFont="1" applyBorder="1" applyAlignment="1">
      <alignment horizontal="right" vertical="top"/>
    </xf>
    <xf numFmtId="164" fontId="30" fillId="0" borderId="51" xfId="16" applyNumberFormat="1" applyFont="1" applyBorder="1" applyAlignment="1">
      <alignment horizontal="right" vertical="top"/>
    </xf>
    <xf numFmtId="164" fontId="30" fillId="0" borderId="52" xfId="16" applyNumberFormat="1" applyFont="1" applyBorder="1" applyAlignment="1">
      <alignment horizontal="right" vertical="top"/>
    </xf>
    <xf numFmtId="164" fontId="30" fillId="0" borderId="53" xfId="16" applyNumberFormat="1" applyFont="1" applyBorder="1" applyAlignment="1">
      <alignment horizontal="right" vertical="top"/>
    </xf>
    <xf numFmtId="0" fontId="30" fillId="0" borderId="56" xfId="16" applyFont="1" applyBorder="1" applyAlignment="1">
      <alignment horizontal="left" vertical="top" wrapText="1"/>
    </xf>
    <xf numFmtId="0" fontId="29" fillId="0" borderId="57" xfId="16" applyBorder="1" applyAlignment="1">
      <alignment horizontal="center" vertical="center"/>
    </xf>
    <xf numFmtId="164" fontId="30" fillId="0" borderId="58" xfId="16" applyNumberFormat="1" applyFont="1" applyBorder="1" applyAlignment="1">
      <alignment horizontal="right" vertical="top"/>
    </xf>
    <xf numFmtId="164" fontId="30" fillId="0" borderId="59" xfId="16" applyNumberFormat="1" applyFont="1" applyBorder="1" applyAlignment="1">
      <alignment horizontal="right" vertical="top"/>
    </xf>
    <xf numFmtId="0" fontId="29" fillId="0" borderId="39" xfId="16" applyBorder="1" applyAlignment="1">
      <alignment horizontal="center" vertical="center"/>
    </xf>
    <xf numFmtId="0" fontId="29" fillId="0" borderId="43" xfId="16" applyBorder="1" applyAlignment="1">
      <alignment horizontal="center" vertical="center"/>
    </xf>
    <xf numFmtId="164" fontId="30" fillId="0" borderId="44" xfId="16" applyNumberFormat="1" applyFont="1" applyBorder="1" applyAlignment="1">
      <alignment horizontal="right" vertical="top"/>
    </xf>
    <xf numFmtId="164" fontId="30" fillId="0" borderId="32" xfId="16" applyNumberFormat="1" applyFont="1" applyBorder="1" applyAlignment="1">
      <alignment horizontal="right" vertical="top"/>
    </xf>
    <xf numFmtId="0" fontId="29" fillId="0" borderId="34" xfId="16" applyBorder="1" applyAlignment="1">
      <alignment horizontal="center" vertical="center"/>
    </xf>
    <xf numFmtId="0" fontId="29" fillId="0" borderId="35" xfId="16" applyBorder="1" applyAlignment="1">
      <alignment horizontal="center" vertical="center"/>
    </xf>
    <xf numFmtId="0" fontId="29" fillId="0" borderId="40" xfId="16" applyBorder="1" applyAlignment="1">
      <alignment horizontal="center" vertical="center"/>
    </xf>
    <xf numFmtId="0" fontId="29" fillId="0" borderId="51" xfId="16" applyBorder="1" applyAlignment="1">
      <alignment horizontal="center" vertical="center"/>
    </xf>
    <xf numFmtId="0" fontId="29" fillId="0" borderId="52" xfId="16" applyBorder="1" applyAlignment="1">
      <alignment horizontal="center" vertical="center"/>
    </xf>
    <xf numFmtId="164" fontId="30" fillId="0" borderId="57" xfId="16" applyNumberFormat="1" applyFont="1" applyBorder="1" applyAlignment="1">
      <alignment horizontal="right" vertical="top"/>
    </xf>
    <xf numFmtId="164" fontId="30" fillId="0" borderId="43" xfId="16" applyNumberFormat="1" applyFont="1" applyBorder="1" applyAlignment="1">
      <alignment horizontal="right" vertical="top"/>
    </xf>
    <xf numFmtId="0" fontId="30" fillId="0" borderId="30" xfId="17" applyFont="1" applyBorder="1" applyAlignment="1">
      <alignment horizontal="center" wrapText="1"/>
    </xf>
    <xf numFmtId="0" fontId="30" fillId="0" borderId="31" xfId="17" applyFont="1" applyBorder="1" applyAlignment="1">
      <alignment horizontal="center" wrapText="1"/>
    </xf>
    <xf numFmtId="0" fontId="30" fillId="0" borderId="24" xfId="17" applyFont="1" applyBorder="1" applyAlignment="1">
      <alignment horizontal="left" vertical="top" wrapText="1"/>
    </xf>
    <xf numFmtId="164" fontId="30" fillId="0" borderId="34" xfId="17" applyNumberFormat="1" applyFont="1" applyBorder="1" applyAlignment="1">
      <alignment horizontal="right" vertical="top"/>
    </xf>
    <xf numFmtId="164" fontId="30" fillId="0" borderId="35" xfId="17" applyNumberFormat="1" applyFont="1" applyBorder="1" applyAlignment="1">
      <alignment horizontal="right" vertical="top"/>
    </xf>
    <xf numFmtId="164" fontId="30" fillId="0" borderId="36" xfId="17" applyNumberFormat="1" applyFont="1" applyBorder="1" applyAlignment="1">
      <alignment horizontal="right" vertical="top"/>
    </xf>
    <xf numFmtId="0" fontId="30" fillId="0" borderId="38" xfId="17" applyFont="1" applyBorder="1" applyAlignment="1">
      <alignment horizontal="left" vertical="top" wrapText="1"/>
    </xf>
    <xf numFmtId="164" fontId="30" fillId="0" borderId="39" xfId="17" applyNumberFormat="1" applyFont="1" applyBorder="1" applyAlignment="1">
      <alignment horizontal="right" vertical="top"/>
    </xf>
    <xf numFmtId="164" fontId="30" fillId="0" borderId="40" xfId="17" applyNumberFormat="1" applyFont="1" applyBorder="1" applyAlignment="1">
      <alignment horizontal="right" vertical="top"/>
    </xf>
    <xf numFmtId="164" fontId="30" fillId="0" borderId="41" xfId="17" applyNumberFormat="1" applyFont="1" applyBorder="1" applyAlignment="1">
      <alignment horizontal="right" vertical="top"/>
    </xf>
    <xf numFmtId="164" fontId="30" fillId="0" borderId="51" xfId="17" applyNumberFormat="1" applyFont="1" applyBorder="1" applyAlignment="1">
      <alignment horizontal="right" vertical="top"/>
    </xf>
    <xf numFmtId="164" fontId="30" fillId="0" borderId="52" xfId="17" applyNumberFormat="1" applyFont="1" applyBorder="1" applyAlignment="1">
      <alignment horizontal="right" vertical="top"/>
    </xf>
    <xf numFmtId="164" fontId="30" fillId="0" borderId="53" xfId="17" applyNumberFormat="1" applyFont="1" applyBorder="1" applyAlignment="1">
      <alignment horizontal="right" vertical="top"/>
    </xf>
    <xf numFmtId="0" fontId="30" fillId="0" borderId="56" xfId="17" applyFont="1" applyBorder="1" applyAlignment="1">
      <alignment horizontal="left" vertical="top" wrapText="1"/>
    </xf>
    <xf numFmtId="164" fontId="30" fillId="0" borderId="58" xfId="17" applyNumberFormat="1" applyFont="1" applyBorder="1" applyAlignment="1">
      <alignment horizontal="right" vertical="top"/>
    </xf>
    <xf numFmtId="164" fontId="30" fillId="0" borderId="59" xfId="17" applyNumberFormat="1" applyFont="1" applyBorder="1" applyAlignment="1">
      <alignment horizontal="right" vertical="top"/>
    </xf>
    <xf numFmtId="0" fontId="29" fillId="0" borderId="0" xfId="17"/>
    <xf numFmtId="164" fontId="30" fillId="0" borderId="57" xfId="17" applyNumberFormat="1" applyFont="1" applyBorder="1" applyAlignment="1">
      <alignment horizontal="right" vertical="top"/>
    </xf>
    <xf numFmtId="0" fontId="30" fillId="2" borderId="56" xfId="17" applyFont="1" applyFill="1" applyBorder="1" applyAlignment="1">
      <alignment horizontal="left" vertical="top" wrapText="1"/>
    </xf>
    <xf numFmtId="0" fontId="29" fillId="2" borderId="57" xfId="17" applyFill="1" applyBorder="1" applyAlignment="1">
      <alignment horizontal="center" vertical="center"/>
    </xf>
    <xf numFmtId="0" fontId="29" fillId="2" borderId="58" xfId="17" applyFill="1" applyBorder="1" applyAlignment="1">
      <alignment horizontal="center" vertical="center"/>
    </xf>
    <xf numFmtId="164" fontId="30" fillId="2" borderId="58" xfId="17" applyNumberFormat="1" applyFont="1" applyFill="1" applyBorder="1" applyAlignment="1">
      <alignment horizontal="right" vertical="top"/>
    </xf>
    <xf numFmtId="164" fontId="30" fillId="2" borderId="59" xfId="17" applyNumberFormat="1" applyFont="1" applyFill="1" applyBorder="1" applyAlignment="1">
      <alignment horizontal="right" vertical="top"/>
    </xf>
    <xf numFmtId="0" fontId="30" fillId="2" borderId="38" xfId="17" applyFont="1" applyFill="1" applyBorder="1" applyAlignment="1">
      <alignment horizontal="left" vertical="top" wrapText="1"/>
    </xf>
    <xf numFmtId="0" fontId="29" fillId="2" borderId="39" xfId="17" applyFill="1" applyBorder="1" applyAlignment="1">
      <alignment horizontal="center" vertical="center"/>
    </xf>
    <xf numFmtId="0" fontId="29" fillId="2" borderId="40" xfId="17" applyFill="1" applyBorder="1" applyAlignment="1">
      <alignment horizontal="center" vertical="center"/>
    </xf>
    <xf numFmtId="164" fontId="30" fillId="2" borderId="40" xfId="17" applyNumberFormat="1" applyFont="1" applyFill="1" applyBorder="1" applyAlignment="1">
      <alignment horizontal="right" vertical="top"/>
    </xf>
    <xf numFmtId="164" fontId="30" fillId="2" borderId="41" xfId="17" applyNumberFormat="1" applyFont="1" applyFill="1" applyBorder="1" applyAlignment="1">
      <alignment horizontal="right" vertical="top"/>
    </xf>
    <xf numFmtId="0" fontId="29" fillId="2" borderId="51" xfId="17" applyFill="1" applyBorder="1" applyAlignment="1">
      <alignment horizontal="center" vertical="center"/>
    </xf>
    <xf numFmtId="0" fontId="29" fillId="2" borderId="52" xfId="17" applyFill="1" applyBorder="1" applyAlignment="1">
      <alignment horizontal="center" vertical="center"/>
    </xf>
    <xf numFmtId="164" fontId="30" fillId="2" borderId="52" xfId="17" applyNumberFormat="1" applyFont="1" applyFill="1" applyBorder="1" applyAlignment="1">
      <alignment horizontal="right" vertical="top"/>
    </xf>
    <xf numFmtId="164" fontId="30" fillId="2" borderId="53" xfId="17" applyNumberFormat="1" applyFont="1" applyFill="1" applyBorder="1" applyAlignment="1">
      <alignment horizontal="right" vertical="top"/>
    </xf>
    <xf numFmtId="0" fontId="29" fillId="2" borderId="43" xfId="17" applyFill="1" applyBorder="1" applyAlignment="1">
      <alignment horizontal="center" vertical="center"/>
    </xf>
    <xf numFmtId="0" fontId="29" fillId="2" borderId="44" xfId="17" applyFill="1" applyBorder="1" applyAlignment="1">
      <alignment horizontal="center" vertical="center"/>
    </xf>
    <xf numFmtId="164" fontId="30" fillId="2" borderId="44" xfId="17" applyNumberFormat="1" applyFont="1" applyFill="1" applyBorder="1" applyAlignment="1">
      <alignment horizontal="right" vertical="top"/>
    </xf>
    <xf numFmtId="164" fontId="30" fillId="2" borderId="32" xfId="17" applyNumberFormat="1" applyFont="1" applyFill="1" applyBorder="1" applyAlignment="1">
      <alignment horizontal="right" vertical="top"/>
    </xf>
    <xf numFmtId="164" fontId="30" fillId="2" borderId="57" xfId="17" applyNumberFormat="1" applyFont="1" applyFill="1" applyBorder="1" applyAlignment="1">
      <alignment horizontal="right" vertical="top"/>
    </xf>
    <xf numFmtId="164" fontId="30" fillId="2" borderId="39" xfId="17" applyNumberFormat="1" applyFont="1" applyFill="1" applyBorder="1" applyAlignment="1">
      <alignment horizontal="right" vertical="top"/>
    </xf>
    <xf numFmtId="164" fontId="30" fillId="2" borderId="51" xfId="17" applyNumberFormat="1" applyFont="1" applyFill="1" applyBorder="1" applyAlignment="1">
      <alignment horizontal="right" vertical="top"/>
    </xf>
    <xf numFmtId="164" fontId="30" fillId="2" borderId="43" xfId="17" applyNumberFormat="1" applyFont="1" applyFill="1" applyBorder="1" applyAlignment="1">
      <alignment horizontal="right" vertical="top"/>
    </xf>
    <xf numFmtId="164" fontId="29" fillId="0" borderId="0" xfId="17" applyNumberFormat="1"/>
    <xf numFmtId="164" fontId="41" fillId="0" borderId="0" xfId="0" applyNumberFormat="1" applyFont="1"/>
    <xf numFmtId="0" fontId="23" fillId="0" borderId="0" xfId="18"/>
    <xf numFmtId="0" fontId="25" fillId="0" borderId="30" xfId="18" applyFont="1" applyBorder="1" applyAlignment="1">
      <alignment horizontal="center" wrapText="1"/>
    </xf>
    <xf numFmtId="0" fontId="25" fillId="0" borderId="31" xfId="18" applyFont="1" applyBorder="1" applyAlignment="1">
      <alignment horizontal="center" wrapText="1"/>
    </xf>
    <xf numFmtId="0" fontId="25" fillId="0" borderId="24" xfId="18" applyFont="1" applyBorder="1" applyAlignment="1">
      <alignment horizontal="left" vertical="top" wrapText="1"/>
    </xf>
    <xf numFmtId="164" fontId="25" fillId="0" borderId="34" xfId="18" applyNumberFormat="1" applyFont="1" applyBorder="1" applyAlignment="1">
      <alignment horizontal="right" vertical="top"/>
    </xf>
    <xf numFmtId="164" fontId="25" fillId="0" borderId="35" xfId="18" applyNumberFormat="1" applyFont="1" applyBorder="1" applyAlignment="1">
      <alignment horizontal="right" vertical="top"/>
    </xf>
    <xf numFmtId="164" fontId="25" fillId="0" borderId="36" xfId="18" applyNumberFormat="1" applyFont="1" applyBorder="1" applyAlignment="1">
      <alignment horizontal="right" vertical="top"/>
    </xf>
    <xf numFmtId="0" fontId="25" fillId="0" borderId="38" xfId="18" applyFont="1" applyBorder="1" applyAlignment="1">
      <alignment horizontal="left" vertical="top" wrapText="1"/>
    </xf>
    <xf numFmtId="164" fontId="25" fillId="0" borderId="39" xfId="18" applyNumberFormat="1" applyFont="1" applyBorder="1" applyAlignment="1">
      <alignment horizontal="right" vertical="top"/>
    </xf>
    <xf numFmtId="164" fontId="25" fillId="0" borderId="40" xfId="18" applyNumberFormat="1" applyFont="1" applyBorder="1" applyAlignment="1">
      <alignment horizontal="right" vertical="top"/>
    </xf>
    <xf numFmtId="164" fontId="25" fillId="0" borderId="41" xfId="18" applyNumberFormat="1" applyFont="1" applyBorder="1" applyAlignment="1">
      <alignment horizontal="right" vertical="top"/>
    </xf>
    <xf numFmtId="164" fontId="25" fillId="0" borderId="51" xfId="18" applyNumberFormat="1" applyFont="1" applyBorder="1" applyAlignment="1">
      <alignment horizontal="right" vertical="top"/>
    </xf>
    <xf numFmtId="164" fontId="25" fillId="0" borderId="52" xfId="18" applyNumberFormat="1" applyFont="1" applyBorder="1" applyAlignment="1">
      <alignment horizontal="right" vertical="top"/>
    </xf>
    <xf numFmtId="164" fontId="25" fillId="0" borderId="53" xfId="18" applyNumberFormat="1" applyFont="1" applyBorder="1" applyAlignment="1">
      <alignment horizontal="right" vertical="top"/>
    </xf>
    <xf numFmtId="0" fontId="25" fillId="0" borderId="56" xfId="18" applyFont="1" applyBorder="1" applyAlignment="1">
      <alignment horizontal="left" vertical="top" wrapText="1"/>
    </xf>
    <xf numFmtId="0" fontId="23" fillId="0" borderId="57" xfId="18" applyBorder="1" applyAlignment="1">
      <alignment horizontal="center" vertical="center"/>
    </xf>
    <xf numFmtId="164" fontId="25" fillId="0" borderId="58" xfId="18" applyNumberFormat="1" applyFont="1" applyBorder="1" applyAlignment="1">
      <alignment horizontal="right" vertical="top"/>
    </xf>
    <xf numFmtId="164" fontId="25" fillId="0" borderId="59" xfId="18" applyNumberFormat="1" applyFont="1" applyBorder="1" applyAlignment="1">
      <alignment horizontal="right" vertical="top"/>
    </xf>
    <xf numFmtId="0" fontId="23" fillId="0" borderId="39" xfId="18" applyBorder="1" applyAlignment="1">
      <alignment horizontal="center" vertical="center"/>
    </xf>
    <xf numFmtId="164" fontId="25" fillId="0" borderId="57" xfId="18" applyNumberFormat="1" applyFont="1" applyBorder="1" applyAlignment="1">
      <alignment horizontal="right" vertical="top"/>
    </xf>
    <xf numFmtId="0" fontId="23" fillId="0" borderId="43" xfId="18" applyBorder="1" applyAlignment="1">
      <alignment horizontal="center" vertical="center"/>
    </xf>
    <xf numFmtId="164" fontId="25" fillId="0" borderId="44" xfId="18" applyNumberFormat="1" applyFont="1" applyBorder="1" applyAlignment="1">
      <alignment horizontal="right" vertical="top"/>
    </xf>
    <xf numFmtId="164" fontId="25" fillId="0" borderId="32" xfId="18" applyNumberFormat="1" applyFont="1" applyBorder="1" applyAlignment="1">
      <alignment horizontal="right" vertical="top"/>
    </xf>
    <xf numFmtId="0" fontId="23" fillId="2" borderId="57" xfId="18" applyFill="1" applyBorder="1" applyAlignment="1">
      <alignment horizontal="center" vertical="center"/>
    </xf>
    <xf numFmtId="0" fontId="23" fillId="2" borderId="58" xfId="18" applyFill="1" applyBorder="1" applyAlignment="1">
      <alignment horizontal="center" vertical="center"/>
    </xf>
    <xf numFmtId="164" fontId="25" fillId="2" borderId="58" xfId="18" applyNumberFormat="1" applyFont="1" applyFill="1" applyBorder="1" applyAlignment="1">
      <alignment horizontal="right" vertical="top"/>
    </xf>
    <xf numFmtId="164" fontId="25" fillId="2" borderId="59" xfId="18" applyNumberFormat="1" applyFont="1" applyFill="1" applyBorder="1" applyAlignment="1">
      <alignment horizontal="right" vertical="top"/>
    </xf>
    <xf numFmtId="0" fontId="23" fillId="2" borderId="39" xfId="18" applyFill="1" applyBorder="1" applyAlignment="1">
      <alignment horizontal="center" vertical="center"/>
    </xf>
    <xf numFmtId="0" fontId="23" fillId="2" borderId="40" xfId="18" applyFill="1" applyBorder="1" applyAlignment="1">
      <alignment horizontal="center" vertical="center"/>
    </xf>
    <xf numFmtId="164" fontId="25" fillId="2" borderId="40" xfId="18" applyNumberFormat="1" applyFont="1" applyFill="1" applyBorder="1" applyAlignment="1">
      <alignment horizontal="right" vertical="top"/>
    </xf>
    <xf numFmtId="164" fontId="25" fillId="2" borderId="41" xfId="18" applyNumberFormat="1" applyFont="1" applyFill="1" applyBorder="1" applyAlignment="1">
      <alignment horizontal="right" vertical="top"/>
    </xf>
    <xf numFmtId="0" fontId="23" fillId="2" borderId="51" xfId="18" applyFill="1" applyBorder="1" applyAlignment="1">
      <alignment horizontal="center" vertical="center"/>
    </xf>
    <xf numFmtId="0" fontId="23" fillId="2" borderId="52" xfId="18" applyFill="1" applyBorder="1" applyAlignment="1">
      <alignment horizontal="center" vertical="center"/>
    </xf>
    <xf numFmtId="164" fontId="25" fillId="2" borderId="52" xfId="18" applyNumberFormat="1" applyFont="1" applyFill="1" applyBorder="1" applyAlignment="1">
      <alignment horizontal="right" vertical="top"/>
    </xf>
    <xf numFmtId="164" fontId="25" fillId="2" borderId="53" xfId="18" applyNumberFormat="1" applyFont="1" applyFill="1" applyBorder="1" applyAlignment="1">
      <alignment horizontal="right" vertical="top"/>
    </xf>
    <xf numFmtId="0" fontId="23" fillId="2" borderId="43" xfId="18" applyFill="1" applyBorder="1" applyAlignment="1">
      <alignment horizontal="center" vertical="center"/>
    </xf>
    <xf numFmtId="0" fontId="23" fillId="2" borderId="44" xfId="18" applyFill="1" applyBorder="1" applyAlignment="1">
      <alignment horizontal="center" vertical="center"/>
    </xf>
    <xf numFmtId="164" fontId="25" fillId="2" borderId="44" xfId="18" applyNumberFormat="1" applyFont="1" applyFill="1" applyBorder="1" applyAlignment="1">
      <alignment horizontal="right" vertical="top"/>
    </xf>
    <xf numFmtId="164" fontId="25" fillId="2" borderId="32" xfId="18" applyNumberFormat="1" applyFont="1" applyFill="1" applyBorder="1" applyAlignment="1">
      <alignment horizontal="right" vertical="top"/>
    </xf>
    <xf numFmtId="164" fontId="23" fillId="0" borderId="0" xfId="18" applyNumberFormat="1"/>
    <xf numFmtId="0" fontId="23" fillId="0" borderId="0" xfId="19"/>
    <xf numFmtId="0" fontId="25" fillId="0" borderId="30" xfId="19" applyFont="1" applyBorder="1" applyAlignment="1">
      <alignment horizontal="center" wrapText="1"/>
    </xf>
    <xf numFmtId="0" fontId="25" fillId="0" borderId="31" xfId="19" applyFont="1" applyBorder="1" applyAlignment="1">
      <alignment horizontal="center" wrapText="1"/>
    </xf>
    <xf numFmtId="0" fontId="25" fillId="0" borderId="24" xfId="19" applyFont="1" applyBorder="1" applyAlignment="1">
      <alignment horizontal="left" vertical="top" wrapText="1"/>
    </xf>
    <xf numFmtId="164" fontId="25" fillId="0" borderId="34" xfId="19" applyNumberFormat="1" applyFont="1" applyBorder="1" applyAlignment="1">
      <alignment horizontal="right" vertical="top"/>
    </xf>
    <xf numFmtId="164" fontId="25" fillId="0" borderId="35" xfId="19" applyNumberFormat="1" applyFont="1" applyBorder="1" applyAlignment="1">
      <alignment horizontal="right" vertical="top"/>
    </xf>
    <xf numFmtId="164" fontId="25" fillId="0" borderId="36" xfId="19" applyNumberFormat="1" applyFont="1" applyBorder="1" applyAlignment="1">
      <alignment horizontal="right" vertical="top"/>
    </xf>
    <xf numFmtId="0" fontId="25" fillId="0" borderId="38" xfId="19" applyFont="1" applyBorder="1" applyAlignment="1">
      <alignment horizontal="left" vertical="top" wrapText="1"/>
    </xf>
    <xf numFmtId="164" fontId="25" fillId="0" borderId="39" xfId="19" applyNumberFormat="1" applyFont="1" applyBorder="1" applyAlignment="1">
      <alignment horizontal="right" vertical="top"/>
    </xf>
    <xf numFmtId="164" fontId="25" fillId="0" borderId="40" xfId="19" applyNumberFormat="1" applyFont="1" applyBorder="1" applyAlignment="1">
      <alignment horizontal="right" vertical="top"/>
    </xf>
    <xf numFmtId="164" fontId="25" fillId="0" borderId="41" xfId="19" applyNumberFormat="1" applyFont="1" applyBorder="1" applyAlignment="1">
      <alignment horizontal="right" vertical="top"/>
    </xf>
    <xf numFmtId="164" fontId="25" fillId="0" borderId="51" xfId="19" applyNumberFormat="1" applyFont="1" applyBorder="1" applyAlignment="1">
      <alignment horizontal="right" vertical="top"/>
    </xf>
    <xf numFmtId="164" fontId="25" fillId="0" borderId="52" xfId="19" applyNumberFormat="1" applyFont="1" applyBorder="1" applyAlignment="1">
      <alignment horizontal="right" vertical="top"/>
    </xf>
    <xf numFmtId="164" fontId="25" fillId="0" borderId="53" xfId="19" applyNumberFormat="1" applyFont="1" applyBorder="1" applyAlignment="1">
      <alignment horizontal="right" vertical="top"/>
    </xf>
    <xf numFmtId="0" fontId="25" fillId="0" borderId="56" xfId="19" applyFont="1" applyBorder="1" applyAlignment="1">
      <alignment horizontal="left" vertical="top" wrapText="1"/>
    </xf>
    <xf numFmtId="0" fontId="23" fillId="0" borderId="57" xfId="19" applyBorder="1" applyAlignment="1">
      <alignment horizontal="center" vertical="center"/>
    </xf>
    <xf numFmtId="0" fontId="23" fillId="0" borderId="58" xfId="19" applyBorder="1" applyAlignment="1">
      <alignment horizontal="center" vertical="center"/>
    </xf>
    <xf numFmtId="164" fontId="25" fillId="0" borderId="58" xfId="19" applyNumberFormat="1" applyFont="1" applyBorder="1" applyAlignment="1">
      <alignment horizontal="right" vertical="top"/>
    </xf>
    <xf numFmtId="164" fontId="25" fillId="0" borderId="59" xfId="19" applyNumberFormat="1" applyFont="1" applyBorder="1" applyAlignment="1">
      <alignment horizontal="right" vertical="top"/>
    </xf>
    <xf numFmtId="0" fontId="23" fillId="0" borderId="39" xfId="19" applyBorder="1" applyAlignment="1">
      <alignment horizontal="center" vertical="center"/>
    </xf>
    <xf numFmtId="0" fontId="23" fillId="0" borderId="40" xfId="19" applyBorder="1" applyAlignment="1">
      <alignment horizontal="center" vertical="center"/>
    </xf>
    <xf numFmtId="0" fontId="23" fillId="0" borderId="51" xfId="19" applyBorder="1" applyAlignment="1">
      <alignment horizontal="center" vertical="center"/>
    </xf>
    <xf numFmtId="0" fontId="23" fillId="0" borderId="52" xfId="19" applyBorder="1" applyAlignment="1">
      <alignment horizontal="center" vertical="center"/>
    </xf>
    <xf numFmtId="164" fontId="25" fillId="0" borderId="57" xfId="19" applyNumberFormat="1" applyFont="1" applyBorder="1" applyAlignment="1">
      <alignment horizontal="right" vertical="top"/>
    </xf>
    <xf numFmtId="0" fontId="23" fillId="2" borderId="57" xfId="19" applyFill="1" applyBorder="1" applyAlignment="1">
      <alignment horizontal="center" vertical="center"/>
    </xf>
    <xf numFmtId="0" fontId="23" fillId="2" borderId="58" xfId="19" applyFill="1" applyBorder="1" applyAlignment="1">
      <alignment horizontal="center" vertical="center"/>
    </xf>
    <xf numFmtId="164" fontId="25" fillId="2" borderId="58" xfId="19" applyNumberFormat="1" applyFont="1" applyFill="1" applyBorder="1" applyAlignment="1">
      <alignment horizontal="right" vertical="top"/>
    </xf>
    <xf numFmtId="164" fontId="25" fillId="2" borderId="59" xfId="19" applyNumberFormat="1" applyFont="1" applyFill="1" applyBorder="1" applyAlignment="1">
      <alignment horizontal="right" vertical="top"/>
    </xf>
    <xf numFmtId="0" fontId="23" fillId="2" borderId="39" xfId="19" applyFill="1" applyBorder="1" applyAlignment="1">
      <alignment horizontal="center" vertical="center"/>
    </xf>
    <xf numFmtId="0" fontId="23" fillId="2" borderId="40" xfId="19" applyFill="1" applyBorder="1" applyAlignment="1">
      <alignment horizontal="center" vertical="center"/>
    </xf>
    <xf numFmtId="164" fontId="25" fillId="2" borderId="40" xfId="19" applyNumberFormat="1" applyFont="1" applyFill="1" applyBorder="1" applyAlignment="1">
      <alignment horizontal="right" vertical="top"/>
    </xf>
    <xf numFmtId="164" fontId="25" fillId="2" borderId="41" xfId="19" applyNumberFormat="1" applyFont="1" applyFill="1" applyBorder="1" applyAlignment="1">
      <alignment horizontal="right" vertical="top"/>
    </xf>
    <xf numFmtId="0" fontId="23" fillId="2" borderId="51" xfId="19" applyFill="1" applyBorder="1" applyAlignment="1">
      <alignment horizontal="center" vertical="center"/>
    </xf>
    <xf numFmtId="0" fontId="23" fillId="2" borderId="52" xfId="19" applyFill="1" applyBorder="1" applyAlignment="1">
      <alignment horizontal="center" vertical="center"/>
    </xf>
    <xf numFmtId="164" fontId="25" fillId="2" borderId="52" xfId="19" applyNumberFormat="1" applyFont="1" applyFill="1" applyBorder="1" applyAlignment="1">
      <alignment horizontal="right" vertical="top"/>
    </xf>
    <xf numFmtId="164" fontId="25" fillId="2" borderId="53" xfId="19" applyNumberFormat="1" applyFont="1" applyFill="1" applyBorder="1" applyAlignment="1">
      <alignment horizontal="right" vertical="top"/>
    </xf>
    <xf numFmtId="0" fontId="23" fillId="2" borderId="43" xfId="19" applyFill="1" applyBorder="1" applyAlignment="1">
      <alignment horizontal="center" vertical="center"/>
    </xf>
    <xf numFmtId="0" fontId="23" fillId="2" borderId="44" xfId="19" applyFill="1" applyBorder="1" applyAlignment="1">
      <alignment horizontal="center" vertical="center"/>
    </xf>
    <xf numFmtId="164" fontId="25" fillId="2" borderId="44" xfId="19" applyNumberFormat="1" applyFont="1" applyFill="1" applyBorder="1" applyAlignment="1">
      <alignment horizontal="right" vertical="top"/>
    </xf>
    <xf numFmtId="164" fontId="25" fillId="2" borderId="32" xfId="19" applyNumberFormat="1" applyFont="1" applyFill="1" applyBorder="1" applyAlignment="1">
      <alignment horizontal="right" vertical="top"/>
    </xf>
    <xf numFmtId="164" fontId="29" fillId="0" borderId="0" xfId="11" applyNumberFormat="1"/>
    <xf numFmtId="164" fontId="29" fillId="0" borderId="0" xfId="10" applyNumberFormat="1"/>
    <xf numFmtId="0" fontId="23" fillId="0" borderId="0" xfId="20"/>
    <xf numFmtId="0" fontId="25" fillId="0" borderId="30" xfId="20" applyFont="1" applyBorder="1" applyAlignment="1">
      <alignment horizontal="center" wrapText="1"/>
    </xf>
    <xf numFmtId="0" fontId="25" fillId="0" borderId="31" xfId="20" applyFont="1" applyBorder="1" applyAlignment="1">
      <alignment horizontal="center" wrapText="1"/>
    </xf>
    <xf numFmtId="0" fontId="25" fillId="0" borderId="24" xfId="20" applyFont="1" applyBorder="1" applyAlignment="1">
      <alignment horizontal="left" vertical="top" wrapText="1"/>
    </xf>
    <xf numFmtId="164" fontId="25" fillId="0" borderId="34" xfId="20" applyNumberFormat="1" applyFont="1" applyBorder="1" applyAlignment="1">
      <alignment horizontal="right" vertical="top"/>
    </xf>
    <xf numFmtId="164" fontId="25" fillId="0" borderId="35" xfId="20" applyNumberFormat="1" applyFont="1" applyBorder="1" applyAlignment="1">
      <alignment horizontal="right" vertical="top"/>
    </xf>
    <xf numFmtId="164" fontId="25" fillId="0" borderId="36" xfId="20" applyNumberFormat="1" applyFont="1" applyBorder="1" applyAlignment="1">
      <alignment horizontal="right" vertical="top"/>
    </xf>
    <xf numFmtId="0" fontId="25" fillId="0" borderId="38" xfId="20" applyFont="1" applyBorder="1" applyAlignment="1">
      <alignment horizontal="left" vertical="top" wrapText="1"/>
    </xf>
    <xf numFmtId="164" fontId="25" fillId="0" borderId="39" xfId="20" applyNumberFormat="1" applyFont="1" applyBorder="1" applyAlignment="1">
      <alignment horizontal="right" vertical="top"/>
    </xf>
    <xf numFmtId="164" fontId="25" fillId="0" borderId="40" xfId="20" applyNumberFormat="1" applyFont="1" applyBorder="1" applyAlignment="1">
      <alignment horizontal="right" vertical="top"/>
    </xf>
    <xf numFmtId="164" fontId="25" fillId="0" borderId="41" xfId="20" applyNumberFormat="1" applyFont="1" applyBorder="1" applyAlignment="1">
      <alignment horizontal="right" vertical="top"/>
    </xf>
    <xf numFmtId="164" fontId="25" fillId="0" borderId="51" xfId="20" applyNumberFormat="1" applyFont="1" applyBorder="1" applyAlignment="1">
      <alignment horizontal="right" vertical="top"/>
    </xf>
    <xf numFmtId="164" fontId="25" fillId="0" borderId="52" xfId="20" applyNumberFormat="1" applyFont="1" applyBorder="1" applyAlignment="1">
      <alignment horizontal="right" vertical="top"/>
    </xf>
    <xf numFmtId="164" fontId="25" fillId="0" borderId="53" xfId="20" applyNumberFormat="1" applyFont="1" applyBorder="1" applyAlignment="1">
      <alignment horizontal="right" vertical="top"/>
    </xf>
    <xf numFmtId="0" fontId="25" fillId="0" borderId="56" xfId="20" applyFont="1" applyBorder="1" applyAlignment="1">
      <alignment horizontal="left" vertical="top" wrapText="1"/>
    </xf>
    <xf numFmtId="164" fontId="25" fillId="0" borderId="57" xfId="20" applyNumberFormat="1" applyFont="1" applyBorder="1" applyAlignment="1">
      <alignment horizontal="right" vertical="top"/>
    </xf>
    <xf numFmtId="164" fontId="25" fillId="0" borderId="58" xfId="20" applyNumberFormat="1" applyFont="1" applyBorder="1" applyAlignment="1">
      <alignment horizontal="right" vertical="top"/>
    </xf>
    <xf numFmtId="164" fontId="25" fillId="0" borderId="59" xfId="20" applyNumberFormat="1" applyFont="1" applyBorder="1" applyAlignment="1">
      <alignment horizontal="right" vertical="top"/>
    </xf>
    <xf numFmtId="0" fontId="23" fillId="0" borderId="57" xfId="20" applyBorder="1" applyAlignment="1">
      <alignment horizontal="center" vertical="center"/>
    </xf>
    <xf numFmtId="0" fontId="23" fillId="0" borderId="58" xfId="20" applyBorder="1" applyAlignment="1">
      <alignment horizontal="center" vertical="center"/>
    </xf>
    <xf numFmtId="0" fontId="23" fillId="0" borderId="43" xfId="20" applyBorder="1" applyAlignment="1">
      <alignment horizontal="center" vertical="center"/>
    </xf>
    <xf numFmtId="164" fontId="25" fillId="0" borderId="44" xfId="20" applyNumberFormat="1" applyFont="1" applyBorder="1" applyAlignment="1">
      <alignment horizontal="right" vertical="top"/>
    </xf>
    <xf numFmtId="0" fontId="23" fillId="0" borderId="44" xfId="20" applyBorder="1" applyAlignment="1">
      <alignment horizontal="center" vertical="center"/>
    </xf>
    <xf numFmtId="164" fontId="25" fillId="0" borderId="32" xfId="20" applyNumberFormat="1" applyFont="1" applyBorder="1" applyAlignment="1">
      <alignment horizontal="right" vertical="top"/>
    </xf>
    <xf numFmtId="164" fontId="23" fillId="0" borderId="0" xfId="20" applyNumberFormat="1"/>
    <xf numFmtId="0" fontId="23" fillId="2" borderId="57" xfId="20" applyFill="1" applyBorder="1" applyAlignment="1">
      <alignment horizontal="center" vertical="center"/>
    </xf>
    <xf numFmtId="164" fontId="25" fillId="2" borderId="58" xfId="20" applyNumberFormat="1" applyFont="1" applyFill="1" applyBorder="1" applyAlignment="1">
      <alignment horizontal="right" vertical="top"/>
    </xf>
    <xf numFmtId="0" fontId="23" fillId="2" borderId="58" xfId="20" applyFill="1" applyBorder="1" applyAlignment="1">
      <alignment horizontal="center" vertical="center"/>
    </xf>
    <xf numFmtId="164" fontId="25" fillId="2" borderId="59" xfId="20" applyNumberFormat="1" applyFont="1" applyFill="1" applyBorder="1" applyAlignment="1">
      <alignment horizontal="right" vertical="top"/>
    </xf>
    <xf numFmtId="0" fontId="23" fillId="2" borderId="43" xfId="20" applyFill="1" applyBorder="1" applyAlignment="1">
      <alignment horizontal="center" vertical="center"/>
    </xf>
    <xf numFmtId="164" fontId="25" fillId="2" borderId="44" xfId="20" applyNumberFormat="1" applyFont="1" applyFill="1" applyBorder="1" applyAlignment="1">
      <alignment horizontal="right" vertical="top"/>
    </xf>
    <xf numFmtId="0" fontId="23" fillId="2" borderId="44" xfId="20" applyFill="1" applyBorder="1" applyAlignment="1">
      <alignment horizontal="center" vertical="center"/>
    </xf>
    <xf numFmtId="164" fontId="25" fillId="2" borderId="32" xfId="20" applyNumberFormat="1" applyFont="1" applyFill="1" applyBorder="1" applyAlignment="1">
      <alignment horizontal="right" vertical="top"/>
    </xf>
    <xf numFmtId="0" fontId="23" fillId="0" borderId="39" xfId="20" applyBorder="1" applyAlignment="1">
      <alignment horizontal="center" vertical="center"/>
    </xf>
    <xf numFmtId="0" fontId="23" fillId="0" borderId="40" xfId="20" applyBorder="1" applyAlignment="1">
      <alignment horizontal="center" vertical="center"/>
    </xf>
    <xf numFmtId="0" fontId="23" fillId="0" borderId="52" xfId="20" applyBorder="1" applyAlignment="1">
      <alignment horizontal="center" vertical="center"/>
    </xf>
    <xf numFmtId="0" fontId="23" fillId="2" borderId="39" xfId="20" applyFill="1" applyBorder="1" applyAlignment="1">
      <alignment horizontal="center" vertical="center"/>
    </xf>
    <xf numFmtId="0" fontId="23" fillId="2" borderId="40" xfId="20" applyFill="1" applyBorder="1" applyAlignment="1">
      <alignment horizontal="center" vertical="center"/>
    </xf>
    <xf numFmtId="164" fontId="25" fillId="2" borderId="40" xfId="20" applyNumberFormat="1" applyFont="1" applyFill="1" applyBorder="1" applyAlignment="1">
      <alignment horizontal="right" vertical="top"/>
    </xf>
    <xf numFmtId="164" fontId="25" fillId="2" borderId="41" xfId="20" applyNumberFormat="1" applyFont="1" applyFill="1" applyBorder="1" applyAlignment="1">
      <alignment horizontal="right" vertical="top"/>
    </xf>
    <xf numFmtId="0" fontId="23" fillId="2" borderId="51" xfId="20" applyFill="1" applyBorder="1" applyAlignment="1">
      <alignment horizontal="center" vertical="center"/>
    </xf>
    <xf numFmtId="0" fontId="23" fillId="2" borderId="52" xfId="20" applyFill="1" applyBorder="1" applyAlignment="1">
      <alignment horizontal="center" vertical="center"/>
    </xf>
    <xf numFmtId="164" fontId="25" fillId="2" borderId="52" xfId="20" applyNumberFormat="1" applyFont="1" applyFill="1" applyBorder="1" applyAlignment="1">
      <alignment horizontal="right" vertical="top"/>
    </xf>
    <xf numFmtId="164" fontId="25" fillId="2" borderId="53" xfId="20" applyNumberFormat="1" applyFont="1" applyFill="1" applyBorder="1" applyAlignment="1">
      <alignment horizontal="right" vertical="top"/>
    </xf>
    <xf numFmtId="164" fontId="25" fillId="2" borderId="57" xfId="20" applyNumberFormat="1" applyFont="1" applyFill="1" applyBorder="1" applyAlignment="1">
      <alignment horizontal="right" vertical="top"/>
    </xf>
    <xf numFmtId="164" fontId="25" fillId="2" borderId="39" xfId="20" applyNumberFormat="1" applyFont="1" applyFill="1" applyBorder="1" applyAlignment="1">
      <alignment horizontal="right" vertical="top"/>
    </xf>
    <xf numFmtId="164" fontId="25" fillId="2" borderId="51" xfId="20" applyNumberFormat="1" applyFont="1" applyFill="1" applyBorder="1" applyAlignment="1">
      <alignment horizontal="right" vertical="top"/>
    </xf>
    <xf numFmtId="0" fontId="6" fillId="0" borderId="21" xfId="0" applyFont="1" applyBorder="1" applyAlignment="1"/>
    <xf numFmtId="0" fontId="6" fillId="0" borderId="6" xfId="0" applyFont="1" applyBorder="1" applyAlignment="1"/>
    <xf numFmtId="0" fontId="29" fillId="0" borderId="0" xfId="21"/>
    <xf numFmtId="0" fontId="30" fillId="0" borderId="30" xfId="21" applyFont="1" applyBorder="1" applyAlignment="1">
      <alignment horizontal="center" wrapText="1"/>
    </xf>
    <xf numFmtId="0" fontId="30" fillId="0" borderId="31" xfId="21" applyFont="1" applyBorder="1" applyAlignment="1">
      <alignment horizontal="center" wrapText="1"/>
    </xf>
    <xf numFmtId="0" fontId="30" fillId="0" borderId="24" xfId="21" applyFont="1" applyBorder="1" applyAlignment="1">
      <alignment horizontal="left" vertical="top" wrapText="1"/>
    </xf>
    <xf numFmtId="164" fontId="30" fillId="0" borderId="34" xfId="21" applyNumberFormat="1" applyFont="1" applyBorder="1" applyAlignment="1">
      <alignment horizontal="right" vertical="top"/>
    </xf>
    <xf numFmtId="164" fontId="30" fillId="0" borderId="35" xfId="21" applyNumberFormat="1" applyFont="1" applyBorder="1" applyAlignment="1">
      <alignment horizontal="right" vertical="top"/>
    </xf>
    <xf numFmtId="0" fontId="29" fillId="0" borderId="35" xfId="21" applyBorder="1" applyAlignment="1">
      <alignment horizontal="center" vertical="center"/>
    </xf>
    <xf numFmtId="164" fontId="30" fillId="0" borderId="36" xfId="21" applyNumberFormat="1" applyFont="1" applyBorder="1" applyAlignment="1">
      <alignment horizontal="right" vertical="top"/>
    </xf>
    <xf numFmtId="0" fontId="30" fillId="0" borderId="38" xfId="21" applyFont="1" applyBorder="1" applyAlignment="1">
      <alignment horizontal="left" vertical="top" wrapText="1"/>
    </xf>
    <xf numFmtId="164" fontId="30" fillId="0" borderId="39" xfId="21" applyNumberFormat="1" applyFont="1" applyBorder="1" applyAlignment="1">
      <alignment horizontal="right" vertical="top"/>
    </xf>
    <xf numFmtId="164" fontId="30" fillId="0" borderId="40" xfId="21" applyNumberFormat="1" applyFont="1" applyBorder="1" applyAlignment="1">
      <alignment horizontal="right" vertical="top"/>
    </xf>
    <xf numFmtId="0" fontId="29" fillId="0" borderId="40" xfId="21" applyBorder="1" applyAlignment="1">
      <alignment horizontal="center" vertical="center"/>
    </xf>
    <xf numFmtId="164" fontId="30" fillId="0" borderId="41" xfId="21" applyNumberFormat="1" applyFont="1" applyBorder="1" applyAlignment="1">
      <alignment horizontal="right" vertical="top"/>
    </xf>
    <xf numFmtId="164" fontId="30" fillId="0" borderId="51" xfId="21" applyNumberFormat="1" applyFont="1" applyBorder="1" applyAlignment="1">
      <alignment horizontal="right" vertical="top"/>
    </xf>
    <xf numFmtId="164" fontId="30" fillId="0" borderId="52" xfId="21" applyNumberFormat="1" applyFont="1" applyBorder="1" applyAlignment="1">
      <alignment horizontal="right" vertical="top"/>
    </xf>
    <xf numFmtId="0" fontId="29" fillId="0" borderId="52" xfId="21" applyBorder="1" applyAlignment="1">
      <alignment horizontal="center" vertical="center"/>
    </xf>
    <xf numFmtId="164" fontId="30" fillId="0" borderId="53" xfId="21" applyNumberFormat="1" applyFont="1" applyBorder="1" applyAlignment="1">
      <alignment horizontal="right" vertical="top"/>
    </xf>
    <xf numFmtId="0" fontId="30" fillId="0" borderId="55" xfId="21" applyFont="1" applyBorder="1" applyAlignment="1">
      <alignment horizontal="left" vertical="top" wrapText="1"/>
    </xf>
    <xf numFmtId="0" fontId="30" fillId="0" borderId="56" xfId="21" applyFont="1" applyBorder="1" applyAlignment="1">
      <alignment horizontal="left" vertical="top" wrapText="1"/>
    </xf>
    <xf numFmtId="0" fontId="29" fillId="0" borderId="57" xfId="21" applyBorder="1" applyAlignment="1">
      <alignment horizontal="center" vertical="center"/>
    </xf>
    <xf numFmtId="0" fontId="29" fillId="0" borderId="58" xfId="21" applyBorder="1" applyAlignment="1">
      <alignment horizontal="center" vertical="center"/>
    </xf>
    <xf numFmtId="164" fontId="30" fillId="0" borderId="58" xfId="21" applyNumberFormat="1" applyFont="1" applyBorder="1" applyAlignment="1">
      <alignment horizontal="right" vertical="top"/>
    </xf>
    <xf numFmtId="164" fontId="30" fillId="0" borderId="59" xfId="21" applyNumberFormat="1" applyFont="1" applyBorder="1" applyAlignment="1">
      <alignment horizontal="right" vertical="top"/>
    </xf>
    <xf numFmtId="0" fontId="29" fillId="0" borderId="51" xfId="21" applyBorder="1" applyAlignment="1">
      <alignment horizontal="center" vertical="center"/>
    </xf>
    <xf numFmtId="164" fontId="30" fillId="0" borderId="57" xfId="21" applyNumberFormat="1" applyFont="1" applyBorder="1" applyAlignment="1">
      <alignment horizontal="right" vertical="top"/>
    </xf>
    <xf numFmtId="164" fontId="30" fillId="0" borderId="43" xfId="21" applyNumberFormat="1" applyFont="1" applyBorder="1" applyAlignment="1">
      <alignment horizontal="right" vertical="top"/>
    </xf>
    <xf numFmtId="0" fontId="29" fillId="0" borderId="44" xfId="21" applyBorder="1" applyAlignment="1">
      <alignment horizontal="center" vertical="center"/>
    </xf>
    <xf numFmtId="164" fontId="30" fillId="0" borderId="44" xfId="21" applyNumberFormat="1" applyFont="1" applyBorder="1" applyAlignment="1">
      <alignment horizontal="right" vertical="top"/>
    </xf>
    <xf numFmtId="164" fontId="30" fillId="0" borderId="32" xfId="21" applyNumberFormat="1" applyFont="1" applyBorder="1" applyAlignment="1">
      <alignment horizontal="right" vertical="top"/>
    </xf>
    <xf numFmtId="164" fontId="29" fillId="0" borderId="0" xfId="21" applyNumberFormat="1"/>
    <xf numFmtId="0" fontId="29" fillId="0" borderId="0" xfId="22"/>
    <xf numFmtId="0" fontId="30" fillId="0" borderId="61" xfId="22" applyFont="1" applyBorder="1" applyAlignment="1">
      <alignment horizontal="center" wrapText="1"/>
    </xf>
    <xf numFmtId="0" fontId="30" fillId="0" borderId="62" xfId="22" applyFont="1" applyBorder="1" applyAlignment="1">
      <alignment horizontal="center" wrapText="1"/>
    </xf>
    <xf numFmtId="0" fontId="30" fillId="0" borderId="27" xfId="22" applyFont="1" applyBorder="1" applyAlignment="1">
      <alignment horizontal="center" wrapText="1"/>
    </xf>
    <xf numFmtId="0" fontId="30" fillId="0" borderId="24" xfId="22" applyFont="1" applyBorder="1" applyAlignment="1">
      <alignment horizontal="left" vertical="top" wrapText="1"/>
    </xf>
    <xf numFmtId="164" fontId="30" fillId="0" borderId="34" xfId="22" applyNumberFormat="1" applyFont="1" applyBorder="1" applyAlignment="1">
      <alignment horizontal="right" vertical="top"/>
    </xf>
    <xf numFmtId="165" fontId="30" fillId="0" borderId="35" xfId="22" applyNumberFormat="1" applyFont="1" applyBorder="1" applyAlignment="1">
      <alignment horizontal="right" vertical="top"/>
    </xf>
    <xf numFmtId="165" fontId="30" fillId="0" borderId="36" xfId="22" applyNumberFormat="1" applyFont="1" applyBorder="1" applyAlignment="1">
      <alignment horizontal="right" vertical="top"/>
    </xf>
    <xf numFmtId="0" fontId="30" fillId="0" borderId="38" xfId="22" applyFont="1" applyBorder="1" applyAlignment="1">
      <alignment horizontal="left" vertical="top" wrapText="1"/>
    </xf>
    <xf numFmtId="164" fontId="30" fillId="0" borderId="39" xfId="22" applyNumberFormat="1" applyFont="1" applyBorder="1" applyAlignment="1">
      <alignment horizontal="right" vertical="top"/>
    </xf>
    <xf numFmtId="165" fontId="30" fillId="0" borderId="40" xfId="22" applyNumberFormat="1" applyFont="1" applyBorder="1" applyAlignment="1">
      <alignment horizontal="right" vertical="top"/>
    </xf>
    <xf numFmtId="165" fontId="30" fillId="0" borderId="41" xfId="22" applyNumberFormat="1" applyFont="1" applyBorder="1" applyAlignment="1">
      <alignment horizontal="right" vertical="top"/>
    </xf>
    <xf numFmtId="0" fontId="30" fillId="0" borderId="29" xfId="22" applyFont="1" applyBorder="1" applyAlignment="1">
      <alignment horizontal="left" vertical="top" wrapText="1"/>
    </xf>
    <xf numFmtId="164" fontId="30" fillId="0" borderId="43" xfId="22" applyNumberFormat="1" applyFont="1" applyBorder="1" applyAlignment="1">
      <alignment horizontal="right" vertical="top"/>
    </xf>
    <xf numFmtId="165" fontId="30" fillId="0" borderId="44" xfId="22" applyNumberFormat="1" applyFont="1" applyBorder="1" applyAlignment="1">
      <alignment horizontal="right" vertical="top"/>
    </xf>
    <xf numFmtId="0" fontId="29" fillId="0" borderId="32" xfId="22" applyBorder="1" applyAlignment="1">
      <alignment horizontal="center" vertical="center"/>
    </xf>
    <xf numFmtId="0" fontId="29" fillId="0" borderId="41" xfId="22" applyBorder="1" applyAlignment="1">
      <alignment horizontal="center" vertical="center"/>
    </xf>
    <xf numFmtId="0" fontId="30" fillId="0" borderId="37" xfId="22" applyFont="1" applyBorder="1" applyAlignment="1">
      <alignment horizontal="left" vertical="top" wrapText="1"/>
    </xf>
    <xf numFmtId="0" fontId="29" fillId="0" borderId="40" xfId="22" applyBorder="1" applyAlignment="1">
      <alignment horizontal="center" vertical="center"/>
    </xf>
    <xf numFmtId="0" fontId="29" fillId="0" borderId="44" xfId="22" applyBorder="1" applyAlignment="1">
      <alignment horizontal="center" vertical="center"/>
    </xf>
    <xf numFmtId="166" fontId="6" fillId="0" borderId="0" xfId="0" applyNumberFormat="1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6" fillId="0" borderId="0" xfId="0" applyFont="1" applyBorder="1"/>
    <xf numFmtId="0" fontId="25" fillId="0" borderId="30" xfId="23" applyFont="1" applyBorder="1" applyAlignment="1">
      <alignment horizontal="center" wrapText="1"/>
    </xf>
    <xf numFmtId="0" fontId="25" fillId="0" borderId="31" xfId="23" applyFont="1" applyBorder="1" applyAlignment="1">
      <alignment horizontal="center" wrapText="1"/>
    </xf>
    <xf numFmtId="0" fontId="25" fillId="0" borderId="24" xfId="23" applyFont="1" applyBorder="1" applyAlignment="1">
      <alignment horizontal="left" vertical="top" wrapText="1"/>
    </xf>
    <xf numFmtId="164" fontId="25" fillId="0" borderId="34" xfId="23" applyNumberFormat="1" applyFont="1" applyBorder="1" applyAlignment="1">
      <alignment horizontal="right" vertical="top"/>
    </xf>
    <xf numFmtId="164" fontId="25" fillId="0" borderId="35" xfId="23" applyNumberFormat="1" applyFont="1" applyBorder="1" applyAlignment="1">
      <alignment horizontal="right" vertical="top"/>
    </xf>
    <xf numFmtId="164" fontId="25" fillId="0" borderId="36" xfId="23" applyNumberFormat="1" applyFont="1" applyBorder="1" applyAlignment="1">
      <alignment horizontal="right" vertical="top"/>
    </xf>
    <xf numFmtId="0" fontId="25" fillId="0" borderId="38" xfId="23" applyFont="1" applyBorder="1" applyAlignment="1">
      <alignment horizontal="left" vertical="top" wrapText="1"/>
    </xf>
    <xf numFmtId="164" fontId="25" fillId="0" borderId="39" xfId="23" applyNumberFormat="1" applyFont="1" applyBorder="1" applyAlignment="1">
      <alignment horizontal="right" vertical="top"/>
    </xf>
    <xf numFmtId="164" fontId="25" fillId="0" borderId="40" xfId="23" applyNumberFormat="1" applyFont="1" applyBorder="1" applyAlignment="1">
      <alignment horizontal="right" vertical="top"/>
    </xf>
    <xf numFmtId="164" fontId="25" fillId="0" borderId="41" xfId="23" applyNumberFormat="1" applyFont="1" applyBorder="1" applyAlignment="1">
      <alignment horizontal="right" vertical="top"/>
    </xf>
    <xf numFmtId="164" fontId="25" fillId="0" borderId="43" xfId="23" applyNumberFormat="1" applyFont="1" applyBorder="1" applyAlignment="1">
      <alignment horizontal="right" vertical="top"/>
    </xf>
    <xf numFmtId="164" fontId="25" fillId="0" borderId="44" xfId="23" applyNumberFormat="1" applyFont="1" applyBorder="1" applyAlignment="1">
      <alignment horizontal="right" vertical="top"/>
    </xf>
    <xf numFmtId="164" fontId="25" fillId="0" borderId="32" xfId="23" applyNumberFormat="1" applyFont="1" applyBorder="1" applyAlignment="1">
      <alignment horizontal="right" vertical="top"/>
    </xf>
    <xf numFmtId="166" fontId="31" fillId="7" borderId="11" xfId="1" applyNumberFormat="1" applyFont="1" applyFill="1" applyBorder="1" applyAlignment="1">
      <alignment horizontal="right" vertical="center"/>
    </xf>
    <xf numFmtId="166" fontId="11" fillId="0" borderId="0" xfId="0" applyNumberFormat="1" applyFont="1"/>
    <xf numFmtId="0" fontId="23" fillId="0" borderId="0" xfId="26" applyFont="1" applyBorder="1" applyAlignment="1">
      <alignment horizontal="center" vertical="center"/>
    </xf>
    <xf numFmtId="0" fontId="23" fillId="0" borderId="24" xfId="26" applyFont="1" applyBorder="1" applyAlignment="1">
      <alignment horizontal="center" vertical="center"/>
    </xf>
    <xf numFmtId="0" fontId="23" fillId="0" borderId="26" xfId="26" applyFont="1" applyBorder="1" applyAlignment="1">
      <alignment horizontal="center" vertical="center"/>
    </xf>
    <xf numFmtId="0" fontId="23" fillId="0" borderId="28" xfId="26" applyFont="1" applyBorder="1" applyAlignment="1">
      <alignment horizontal="center" vertical="center"/>
    </xf>
    <xf numFmtId="0" fontId="23" fillId="0" borderId="29" xfId="26" applyFont="1" applyBorder="1" applyAlignment="1">
      <alignment horizontal="center" vertical="center"/>
    </xf>
    <xf numFmtId="0" fontId="23" fillId="0" borderId="32" xfId="26" applyFont="1" applyBorder="1" applyAlignment="1">
      <alignment horizontal="center" vertical="center"/>
    </xf>
    <xf numFmtId="0" fontId="23" fillId="0" borderId="37" xfId="26" applyFont="1" applyBorder="1" applyAlignment="1">
      <alignment horizontal="center" vertical="center"/>
    </xf>
    <xf numFmtId="0" fontId="23" fillId="0" borderId="0" xfId="27" applyFont="1" applyBorder="1" applyAlignment="1">
      <alignment horizontal="center" vertical="center"/>
    </xf>
    <xf numFmtId="0" fontId="23" fillId="0" borderId="24" xfId="27" applyFont="1" applyBorder="1" applyAlignment="1">
      <alignment horizontal="center" vertical="center"/>
    </xf>
    <xf numFmtId="0" fontId="23" fillId="0" borderId="26" xfId="27" applyFont="1" applyBorder="1" applyAlignment="1">
      <alignment horizontal="center" vertical="center"/>
    </xf>
    <xf numFmtId="0" fontId="23" fillId="0" borderId="28" xfId="27" applyFont="1" applyBorder="1" applyAlignment="1">
      <alignment horizontal="center" vertical="center"/>
    </xf>
    <xf numFmtId="0" fontId="23" fillId="0" borderId="29" xfId="27" applyFont="1" applyBorder="1" applyAlignment="1">
      <alignment horizontal="center" vertical="center"/>
    </xf>
    <xf numFmtId="0" fontId="23" fillId="0" borderId="32" xfId="27" applyFont="1" applyBorder="1" applyAlignment="1">
      <alignment horizontal="center" vertical="center"/>
    </xf>
    <xf numFmtId="0" fontId="23" fillId="0" borderId="37" xfId="27" applyFont="1" applyBorder="1" applyAlignment="1">
      <alignment horizontal="center" vertical="center"/>
    </xf>
    <xf numFmtId="0" fontId="42" fillId="0" borderId="0" xfId="28"/>
    <xf numFmtId="0" fontId="43" fillId="0" borderId="30" xfId="28" applyFont="1" applyBorder="1" applyAlignment="1">
      <alignment horizontal="center" wrapText="1"/>
    </xf>
    <xf numFmtId="0" fontId="43" fillId="0" borderId="31" xfId="28" applyFont="1" applyBorder="1" applyAlignment="1">
      <alignment horizontal="center" wrapText="1"/>
    </xf>
    <xf numFmtId="0" fontId="43" fillId="0" borderId="24" xfId="28" applyFont="1" applyBorder="1" applyAlignment="1">
      <alignment horizontal="left" vertical="top" wrapText="1"/>
    </xf>
    <xf numFmtId="164" fontId="43" fillId="0" borderId="34" xfId="28" applyNumberFormat="1" applyFont="1" applyBorder="1" applyAlignment="1">
      <alignment horizontal="right" vertical="top"/>
    </xf>
    <xf numFmtId="164" fontId="43" fillId="0" borderId="36" xfId="28" applyNumberFormat="1" applyFont="1" applyBorder="1" applyAlignment="1">
      <alignment horizontal="right" vertical="top"/>
    </xf>
    <xf numFmtId="0" fontId="43" fillId="0" borderId="38" xfId="28" applyFont="1" applyBorder="1" applyAlignment="1">
      <alignment horizontal="left" vertical="top" wrapText="1"/>
    </xf>
    <xf numFmtId="164" fontId="43" fillId="0" borderId="39" xfId="28" applyNumberFormat="1" applyFont="1" applyBorder="1" applyAlignment="1">
      <alignment horizontal="right" vertical="top"/>
    </xf>
    <xf numFmtId="164" fontId="43" fillId="0" borderId="40" xfId="28" applyNumberFormat="1" applyFont="1" applyBorder="1" applyAlignment="1">
      <alignment horizontal="right" vertical="top"/>
    </xf>
    <xf numFmtId="164" fontId="43" fillId="0" borderId="41" xfId="28" applyNumberFormat="1" applyFont="1" applyBorder="1" applyAlignment="1">
      <alignment horizontal="right" vertical="top"/>
    </xf>
    <xf numFmtId="164" fontId="43" fillId="0" borderId="51" xfId="28" applyNumberFormat="1" applyFont="1" applyBorder="1" applyAlignment="1">
      <alignment horizontal="right" vertical="top"/>
    </xf>
    <xf numFmtId="164" fontId="43" fillId="0" borderId="52" xfId="28" applyNumberFormat="1" applyFont="1" applyBorder="1" applyAlignment="1">
      <alignment horizontal="right" vertical="top"/>
    </xf>
    <xf numFmtId="164" fontId="43" fillId="0" borderId="53" xfId="28" applyNumberFormat="1" applyFont="1" applyBorder="1" applyAlignment="1">
      <alignment horizontal="right" vertical="top"/>
    </xf>
    <xf numFmtId="0" fontId="43" fillId="0" borderId="55" xfId="28" applyFont="1" applyBorder="1" applyAlignment="1">
      <alignment horizontal="left" vertical="top" wrapText="1"/>
    </xf>
    <xf numFmtId="0" fontId="43" fillId="0" borderId="56" xfId="28" applyFont="1" applyBorder="1" applyAlignment="1">
      <alignment horizontal="left" vertical="top" wrapText="1"/>
    </xf>
    <xf numFmtId="164" fontId="43" fillId="0" borderId="57" xfId="28" applyNumberFormat="1" applyFont="1" applyBorder="1" applyAlignment="1">
      <alignment horizontal="right" vertical="top"/>
    </xf>
    <xf numFmtId="0" fontId="42" fillId="0" borderId="58" xfId="28" applyBorder="1" applyAlignment="1">
      <alignment horizontal="center" vertical="center"/>
    </xf>
    <xf numFmtId="164" fontId="43" fillId="0" borderId="59" xfId="28" applyNumberFormat="1" applyFont="1" applyBorder="1" applyAlignment="1">
      <alignment horizontal="right" vertical="top"/>
    </xf>
    <xf numFmtId="164" fontId="43" fillId="0" borderId="43" xfId="28" applyNumberFormat="1" applyFont="1" applyBorder="1" applyAlignment="1">
      <alignment horizontal="right" vertical="top"/>
    </xf>
    <xf numFmtId="0" fontId="42" fillId="0" borderId="44" xfId="28" applyBorder="1" applyAlignment="1">
      <alignment horizontal="center" vertical="center"/>
    </xf>
    <xf numFmtId="164" fontId="43" fillId="0" borderId="32" xfId="28" applyNumberFormat="1" applyFont="1" applyBorder="1" applyAlignment="1">
      <alignment horizontal="right" vertical="top"/>
    </xf>
    <xf numFmtId="0" fontId="42" fillId="0" borderId="35" xfId="28" applyBorder="1" applyAlignment="1">
      <alignment horizontal="center" vertical="center"/>
    </xf>
    <xf numFmtId="0" fontId="42" fillId="0" borderId="40" xfId="28" applyBorder="1" applyAlignment="1">
      <alignment horizontal="center" vertical="center"/>
    </xf>
    <xf numFmtId="0" fontId="42" fillId="0" borderId="52" xfId="28" applyBorder="1" applyAlignment="1">
      <alignment horizontal="center" vertical="center"/>
    </xf>
    <xf numFmtId="164" fontId="43" fillId="0" borderId="58" xfId="28" applyNumberFormat="1" applyFont="1" applyBorder="1" applyAlignment="1">
      <alignment horizontal="right" vertical="top"/>
    </xf>
    <xf numFmtId="164" fontId="43" fillId="0" borderId="44" xfId="28" applyNumberFormat="1" applyFont="1" applyBorder="1" applyAlignment="1">
      <alignment horizontal="right" vertical="top"/>
    </xf>
    <xf numFmtId="0" fontId="43" fillId="2" borderId="55" xfId="28" applyFont="1" applyFill="1" applyBorder="1" applyAlignment="1">
      <alignment horizontal="left" vertical="top" wrapText="1"/>
    </xf>
    <xf numFmtId="0" fontId="43" fillId="2" borderId="56" xfId="28" applyFont="1" applyFill="1" applyBorder="1" applyAlignment="1">
      <alignment horizontal="left" vertical="top" wrapText="1"/>
    </xf>
    <xf numFmtId="164" fontId="43" fillId="2" borderId="57" xfId="28" applyNumberFormat="1" applyFont="1" applyFill="1" applyBorder="1" applyAlignment="1">
      <alignment horizontal="right" vertical="top"/>
    </xf>
    <xf numFmtId="0" fontId="42" fillId="2" borderId="58" xfId="28" applyFill="1" applyBorder="1" applyAlignment="1">
      <alignment horizontal="center" vertical="center"/>
    </xf>
    <xf numFmtId="164" fontId="43" fillId="2" borderId="59" xfId="28" applyNumberFormat="1" applyFont="1" applyFill="1" applyBorder="1" applyAlignment="1">
      <alignment horizontal="right" vertical="top"/>
    </xf>
    <xf numFmtId="164" fontId="43" fillId="2" borderId="51" xfId="28" applyNumberFormat="1" applyFont="1" applyFill="1" applyBorder="1" applyAlignment="1">
      <alignment horizontal="right" vertical="top"/>
    </xf>
    <xf numFmtId="0" fontId="42" fillId="2" borderId="52" xfId="28" applyFill="1" applyBorder="1" applyAlignment="1">
      <alignment horizontal="center" vertical="center"/>
    </xf>
    <xf numFmtId="164" fontId="43" fillId="2" borderId="53" xfId="28" applyNumberFormat="1" applyFont="1" applyFill="1" applyBorder="1" applyAlignment="1">
      <alignment horizontal="right" vertical="top"/>
    </xf>
    <xf numFmtId="0" fontId="42" fillId="2" borderId="57" xfId="28" applyFill="1" applyBorder="1" applyAlignment="1">
      <alignment horizontal="center" vertical="center"/>
    </xf>
    <xf numFmtId="164" fontId="43" fillId="2" borderId="58" xfId="28" applyNumberFormat="1" applyFont="1" applyFill="1" applyBorder="1" applyAlignment="1">
      <alignment horizontal="right" vertical="top"/>
    </xf>
    <xf numFmtId="0" fontId="42" fillId="2" borderId="51" xfId="28" applyFill="1" applyBorder="1" applyAlignment="1">
      <alignment horizontal="center" vertical="center"/>
    </xf>
    <xf numFmtId="164" fontId="43" fillId="2" borderId="52" xfId="28" applyNumberFormat="1" applyFont="1" applyFill="1" applyBorder="1" applyAlignment="1">
      <alignment horizontal="right" vertical="top"/>
    </xf>
    <xf numFmtId="0" fontId="43" fillId="2" borderId="38" xfId="28" applyFont="1" applyFill="1" applyBorder="1" applyAlignment="1">
      <alignment horizontal="left" vertical="top" wrapText="1"/>
    </xf>
    <xf numFmtId="164" fontId="43" fillId="2" borderId="39" xfId="28" applyNumberFormat="1" applyFont="1" applyFill="1" applyBorder="1" applyAlignment="1">
      <alignment horizontal="right" vertical="top"/>
    </xf>
    <xf numFmtId="164" fontId="43" fillId="2" borderId="40" xfId="28" applyNumberFormat="1" applyFont="1" applyFill="1" applyBorder="1" applyAlignment="1">
      <alignment horizontal="right" vertical="top"/>
    </xf>
    <xf numFmtId="164" fontId="43" fillId="2" borderId="41" xfId="28" applyNumberFormat="1" applyFont="1" applyFill="1" applyBorder="1" applyAlignment="1">
      <alignment horizontal="right" vertical="top"/>
    </xf>
    <xf numFmtId="0" fontId="42" fillId="0" borderId="0" xfId="29"/>
    <xf numFmtId="0" fontId="43" fillId="0" borderId="30" xfId="29" applyFont="1" applyBorder="1" applyAlignment="1">
      <alignment horizontal="center" wrapText="1"/>
    </xf>
    <xf numFmtId="0" fontId="43" fillId="0" borderId="31" xfId="29" applyFont="1" applyBorder="1" applyAlignment="1">
      <alignment horizontal="center" wrapText="1"/>
    </xf>
    <xf numFmtId="0" fontId="43" fillId="0" borderId="24" xfId="29" applyFont="1" applyBorder="1" applyAlignment="1">
      <alignment horizontal="left" vertical="top" wrapText="1"/>
    </xf>
    <xf numFmtId="164" fontId="43" fillId="0" borderId="34" xfId="29" applyNumberFormat="1" applyFont="1" applyBorder="1" applyAlignment="1">
      <alignment horizontal="right" vertical="top"/>
    </xf>
    <xf numFmtId="164" fontId="43" fillId="0" borderId="35" xfId="29" applyNumberFormat="1" applyFont="1" applyBorder="1" applyAlignment="1">
      <alignment horizontal="right" vertical="top"/>
    </xf>
    <xf numFmtId="164" fontId="43" fillId="0" borderId="36" xfId="29" applyNumberFormat="1" applyFont="1" applyBorder="1" applyAlignment="1">
      <alignment horizontal="right" vertical="top"/>
    </xf>
    <xf numFmtId="0" fontId="43" fillId="0" borderId="38" xfId="29" applyFont="1" applyBorder="1" applyAlignment="1">
      <alignment horizontal="left" vertical="top" wrapText="1"/>
    </xf>
    <xf numFmtId="164" fontId="43" fillId="0" borderId="39" xfId="29" applyNumberFormat="1" applyFont="1" applyBorder="1" applyAlignment="1">
      <alignment horizontal="right" vertical="top"/>
    </xf>
    <xf numFmtId="164" fontId="43" fillId="0" borderId="40" xfId="29" applyNumberFormat="1" applyFont="1" applyBorder="1" applyAlignment="1">
      <alignment horizontal="right" vertical="top"/>
    </xf>
    <xf numFmtId="164" fontId="43" fillId="0" borderId="41" xfId="29" applyNumberFormat="1" applyFont="1" applyBorder="1" applyAlignment="1">
      <alignment horizontal="right" vertical="top"/>
    </xf>
    <xf numFmtId="164" fontId="43" fillId="0" borderId="51" xfId="29" applyNumberFormat="1" applyFont="1" applyBorder="1" applyAlignment="1">
      <alignment horizontal="right" vertical="top"/>
    </xf>
    <xf numFmtId="164" fontId="43" fillId="0" borderId="52" xfId="29" applyNumberFormat="1" applyFont="1" applyBorder="1" applyAlignment="1">
      <alignment horizontal="right" vertical="top"/>
    </xf>
    <xf numFmtId="164" fontId="43" fillId="0" borderId="53" xfId="29" applyNumberFormat="1" applyFont="1" applyBorder="1" applyAlignment="1">
      <alignment horizontal="right" vertical="top"/>
    </xf>
    <xf numFmtId="0" fontId="43" fillId="0" borderId="56" xfId="29" applyFont="1" applyBorder="1" applyAlignment="1">
      <alignment horizontal="left" vertical="top" wrapText="1"/>
    </xf>
    <xf numFmtId="164" fontId="43" fillId="0" borderId="57" xfId="29" applyNumberFormat="1" applyFont="1" applyBorder="1" applyAlignment="1">
      <alignment horizontal="right" vertical="top"/>
    </xf>
    <xf numFmtId="164" fontId="43" fillId="0" borderId="58" xfId="29" applyNumberFormat="1" applyFont="1" applyBorder="1" applyAlignment="1">
      <alignment horizontal="right" vertical="top"/>
    </xf>
    <xf numFmtId="164" fontId="43" fillId="0" borderId="59" xfId="29" applyNumberFormat="1" applyFont="1" applyBorder="1" applyAlignment="1">
      <alignment horizontal="right" vertical="top"/>
    </xf>
    <xf numFmtId="0" fontId="43" fillId="0" borderId="55" xfId="29" applyFont="1" applyBorder="1" applyAlignment="1">
      <alignment horizontal="left" vertical="top" wrapText="1"/>
    </xf>
    <xf numFmtId="0" fontId="42" fillId="0" borderId="58" xfId="29" applyBorder="1" applyAlignment="1">
      <alignment horizontal="center" vertical="center"/>
    </xf>
    <xf numFmtId="164" fontId="43" fillId="0" borderId="43" xfId="29" applyNumberFormat="1" applyFont="1" applyBorder="1" applyAlignment="1">
      <alignment horizontal="right" vertical="top"/>
    </xf>
    <xf numFmtId="164" fontId="43" fillId="0" borderId="32" xfId="29" applyNumberFormat="1" applyFont="1" applyBorder="1" applyAlignment="1">
      <alignment horizontal="right" vertical="top"/>
    </xf>
    <xf numFmtId="0" fontId="42" fillId="0" borderId="52" xfId="29" applyBorder="1" applyAlignment="1">
      <alignment horizontal="center" vertical="center"/>
    </xf>
    <xf numFmtId="164" fontId="43" fillId="0" borderId="44" xfId="29" applyNumberFormat="1" applyFont="1" applyBorder="1" applyAlignment="1">
      <alignment horizontal="right" vertical="top"/>
    </xf>
    <xf numFmtId="0" fontId="42" fillId="0" borderId="35" xfId="29" applyBorder="1" applyAlignment="1">
      <alignment horizontal="center" vertical="center"/>
    </xf>
    <xf numFmtId="0" fontId="42" fillId="0" borderId="40" xfId="29" applyBorder="1" applyAlignment="1">
      <alignment horizontal="center" vertical="center"/>
    </xf>
    <xf numFmtId="164" fontId="44" fillId="0" borderId="0" xfId="0" applyNumberFormat="1" applyFont="1"/>
    <xf numFmtId="0" fontId="43" fillId="2" borderId="56" xfId="29" applyFont="1" applyFill="1" applyBorder="1" applyAlignment="1">
      <alignment horizontal="left" vertical="top" wrapText="1"/>
    </xf>
    <xf numFmtId="164" fontId="43" fillId="2" borderId="57" xfId="29" applyNumberFormat="1" applyFont="1" applyFill="1" applyBorder="1" applyAlignment="1">
      <alignment horizontal="right" vertical="top"/>
    </xf>
    <xf numFmtId="164" fontId="43" fillId="2" borderId="58" xfId="29" applyNumberFormat="1" applyFont="1" applyFill="1" applyBorder="1" applyAlignment="1">
      <alignment horizontal="right" vertical="top"/>
    </xf>
    <xf numFmtId="164" fontId="43" fillId="2" borderId="59" xfId="29" applyNumberFormat="1" applyFont="1" applyFill="1" applyBorder="1" applyAlignment="1">
      <alignment horizontal="right" vertical="top"/>
    </xf>
    <xf numFmtId="0" fontId="43" fillId="2" borderId="38" xfId="29" applyFont="1" applyFill="1" applyBorder="1" applyAlignment="1">
      <alignment horizontal="left" vertical="top" wrapText="1"/>
    </xf>
    <xf numFmtId="164" fontId="43" fillId="2" borderId="39" xfId="29" applyNumberFormat="1" applyFont="1" applyFill="1" applyBorder="1" applyAlignment="1">
      <alignment horizontal="right" vertical="top"/>
    </xf>
    <xf numFmtId="164" fontId="43" fillId="2" borderId="40" xfId="29" applyNumberFormat="1" applyFont="1" applyFill="1" applyBorder="1" applyAlignment="1">
      <alignment horizontal="right" vertical="top"/>
    </xf>
    <xf numFmtId="164" fontId="43" fillId="2" borderId="41" xfId="29" applyNumberFormat="1" applyFont="1" applyFill="1" applyBorder="1" applyAlignment="1">
      <alignment horizontal="right" vertical="top"/>
    </xf>
    <xf numFmtId="164" fontId="43" fillId="2" borderId="51" xfId="29" applyNumberFormat="1" applyFont="1" applyFill="1" applyBorder="1" applyAlignment="1">
      <alignment horizontal="right" vertical="top"/>
    </xf>
    <xf numFmtId="164" fontId="43" fillId="2" borderId="52" xfId="29" applyNumberFormat="1" applyFont="1" applyFill="1" applyBorder="1" applyAlignment="1">
      <alignment horizontal="right" vertical="top"/>
    </xf>
    <xf numFmtId="164" fontId="43" fillId="2" borderId="53" xfId="29" applyNumberFormat="1" applyFont="1" applyFill="1" applyBorder="1" applyAlignment="1">
      <alignment horizontal="right" vertical="top"/>
    </xf>
    <xf numFmtId="0" fontId="43" fillId="2" borderId="55" xfId="29" applyFont="1" applyFill="1" applyBorder="1" applyAlignment="1">
      <alignment horizontal="left" vertical="top" wrapText="1"/>
    </xf>
    <xf numFmtId="0" fontId="42" fillId="2" borderId="58" xfId="29" applyFill="1" applyBorder="1" applyAlignment="1">
      <alignment horizontal="center" vertical="center"/>
    </xf>
    <xf numFmtId="164" fontId="43" fillId="2" borderId="43" xfId="29" applyNumberFormat="1" applyFont="1" applyFill="1" applyBorder="1" applyAlignment="1">
      <alignment horizontal="right" vertical="top"/>
    </xf>
    <xf numFmtId="0" fontId="42" fillId="2" borderId="44" xfId="29" applyFill="1" applyBorder="1" applyAlignment="1">
      <alignment horizontal="center" vertical="center"/>
    </xf>
    <xf numFmtId="164" fontId="43" fillId="2" borderId="32" xfId="29" applyNumberFormat="1" applyFont="1" applyFill="1" applyBorder="1" applyAlignment="1">
      <alignment horizontal="right" vertical="top"/>
    </xf>
    <xf numFmtId="0" fontId="43" fillId="3" borderId="56" xfId="29" applyFont="1" applyFill="1" applyBorder="1" applyAlignment="1">
      <alignment horizontal="left" vertical="top" wrapText="1"/>
    </xf>
    <xf numFmtId="0" fontId="42" fillId="2" borderId="52" xfId="29" applyFill="1" applyBorder="1" applyAlignment="1">
      <alignment horizontal="center" vertical="center"/>
    </xf>
    <xf numFmtId="0" fontId="42" fillId="2" borderId="57" xfId="29" applyFill="1" applyBorder="1" applyAlignment="1">
      <alignment horizontal="center" vertical="center"/>
    </xf>
    <xf numFmtId="0" fontId="42" fillId="2" borderId="51" xfId="29" applyFill="1" applyBorder="1" applyAlignment="1">
      <alignment horizontal="center" vertical="center"/>
    </xf>
    <xf numFmtId="164" fontId="43" fillId="3" borderId="57" xfId="29" applyNumberFormat="1" applyFont="1" applyFill="1" applyBorder="1" applyAlignment="1">
      <alignment horizontal="right" vertical="top"/>
    </xf>
    <xf numFmtId="164" fontId="43" fillId="3" borderId="58" xfId="29" applyNumberFormat="1" applyFont="1" applyFill="1" applyBorder="1" applyAlignment="1">
      <alignment horizontal="right" vertical="top"/>
    </xf>
    <xf numFmtId="164" fontId="43" fillId="3" borderId="59" xfId="29" applyNumberFormat="1" applyFont="1" applyFill="1" applyBorder="1" applyAlignment="1">
      <alignment horizontal="right" vertical="top"/>
    </xf>
    <xf numFmtId="0" fontId="43" fillId="5" borderId="38" xfId="29" applyFont="1" applyFill="1" applyBorder="1" applyAlignment="1">
      <alignment horizontal="left" vertical="top" wrapText="1"/>
    </xf>
    <xf numFmtId="164" fontId="43" fillId="5" borderId="39" xfId="29" applyNumberFormat="1" applyFont="1" applyFill="1" applyBorder="1" applyAlignment="1">
      <alignment horizontal="right" vertical="top"/>
    </xf>
    <xf numFmtId="164" fontId="43" fillId="5" borderId="40" xfId="29" applyNumberFormat="1" applyFont="1" applyFill="1" applyBorder="1" applyAlignment="1">
      <alignment horizontal="right" vertical="top"/>
    </xf>
    <xf numFmtId="164" fontId="43" fillId="5" borderId="41" xfId="29" applyNumberFormat="1" applyFont="1" applyFill="1" applyBorder="1" applyAlignment="1">
      <alignment horizontal="right" vertical="top"/>
    </xf>
    <xf numFmtId="0" fontId="43" fillId="5" borderId="56" xfId="29" applyFont="1" applyFill="1" applyBorder="1" applyAlignment="1">
      <alignment horizontal="left" vertical="top" wrapText="1"/>
    </xf>
    <xf numFmtId="164" fontId="43" fillId="5" borderId="57" xfId="29" applyNumberFormat="1" applyFont="1" applyFill="1" applyBorder="1" applyAlignment="1">
      <alignment horizontal="right" vertical="top"/>
    </xf>
    <xf numFmtId="0" fontId="42" fillId="5" borderId="58" xfId="29" applyFill="1" applyBorder="1" applyAlignment="1">
      <alignment horizontal="center" vertical="center"/>
    </xf>
    <xf numFmtId="164" fontId="43" fillId="5" borderId="59" xfId="29" applyNumberFormat="1" applyFont="1" applyFill="1" applyBorder="1" applyAlignment="1">
      <alignment horizontal="right" vertical="top"/>
    </xf>
    <xf numFmtId="0" fontId="42" fillId="3" borderId="58" xfId="29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3" fillId="0" borderId="0" xfId="6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right" vertical="center"/>
    </xf>
    <xf numFmtId="0" fontId="6" fillId="0" borderId="0" xfId="0" applyFont="1" applyBorder="1"/>
    <xf numFmtId="0" fontId="11" fillId="0" borderId="0" xfId="0" applyFont="1" applyBorder="1"/>
    <xf numFmtId="0" fontId="4" fillId="0" borderId="0" xfId="0" applyFont="1" applyBorder="1" applyAlignment="1">
      <alignment horizontal="right" vertical="center"/>
    </xf>
    <xf numFmtId="0" fontId="45" fillId="0" borderId="1" xfId="0" applyFont="1" applyBorder="1" applyAlignment="1">
      <alignment horizontal="center" vertical="center" wrapText="1"/>
    </xf>
    <xf numFmtId="0" fontId="46" fillId="0" borderId="4" xfId="0" applyFont="1" applyBorder="1" applyAlignment="1">
      <alignment horizontal="center" vertical="center"/>
    </xf>
    <xf numFmtId="0" fontId="46" fillId="0" borderId="3" xfId="0" applyFont="1" applyBorder="1" applyAlignment="1">
      <alignment horizontal="center" vertical="center"/>
    </xf>
    <xf numFmtId="0" fontId="46" fillId="0" borderId="13" xfId="0" applyFont="1" applyBorder="1" applyAlignment="1">
      <alignment horizontal="center" vertical="center"/>
    </xf>
    <xf numFmtId="0" fontId="46" fillId="0" borderId="14" xfId="0" applyFont="1" applyBorder="1" applyAlignment="1">
      <alignment horizontal="center" vertical="center"/>
    </xf>
    <xf numFmtId="0" fontId="45" fillId="0" borderId="2" xfId="0" applyFont="1" applyBorder="1" applyAlignment="1">
      <alignment horizontal="center" vertical="center" wrapText="1"/>
    </xf>
    <xf numFmtId="0" fontId="46" fillId="0" borderId="6" xfId="0" applyFont="1" applyBorder="1" applyAlignment="1">
      <alignment horizontal="center" vertical="center" wrapText="1"/>
    </xf>
    <xf numFmtId="0" fontId="46" fillId="0" borderId="8" xfId="0" applyFont="1" applyBorder="1" applyAlignment="1">
      <alignment horizontal="center" vertical="center" wrapText="1"/>
    </xf>
    <xf numFmtId="0" fontId="47" fillId="0" borderId="9" xfId="0" applyFont="1" applyBorder="1" applyAlignment="1">
      <alignment vertical="center"/>
    </xf>
    <xf numFmtId="3" fontId="48" fillId="0" borderId="0" xfId="0" applyNumberFormat="1" applyFont="1" applyAlignment="1">
      <alignment horizontal="right" vertical="center"/>
    </xf>
    <xf numFmtId="3" fontId="48" fillId="0" borderId="11" xfId="0" applyNumberFormat="1" applyFont="1" applyBorder="1" applyAlignment="1">
      <alignment horizontal="right" vertical="center"/>
    </xf>
    <xf numFmtId="0" fontId="49" fillId="0" borderId="9" xfId="0" applyFont="1" applyBorder="1" applyAlignment="1">
      <alignment vertical="center" wrapText="1"/>
    </xf>
    <xf numFmtId="0" fontId="50" fillId="0" borderId="12" xfId="0" applyFont="1" applyBorder="1" applyAlignment="1">
      <alignment vertical="center"/>
    </xf>
    <xf numFmtId="3" fontId="51" fillId="0" borderId="6" xfId="0" applyNumberFormat="1" applyFont="1" applyBorder="1" applyAlignment="1">
      <alignment horizontal="right" vertical="center"/>
    </xf>
    <xf numFmtId="3" fontId="51" fillId="0" borderId="8" xfId="0" applyNumberFormat="1" applyFont="1" applyBorder="1" applyAlignment="1">
      <alignment horizontal="right" vertical="center"/>
    </xf>
    <xf numFmtId="0" fontId="0" fillId="0" borderId="0" xfId="0" applyBorder="1"/>
    <xf numFmtId="0" fontId="54" fillId="0" borderId="30" xfId="6" applyFont="1" applyBorder="1" applyAlignment="1">
      <alignment horizontal="center" wrapText="1"/>
    </xf>
    <xf numFmtId="0" fontId="54" fillId="0" borderId="31" xfId="6" applyFont="1" applyBorder="1" applyAlignment="1">
      <alignment horizontal="center" wrapText="1"/>
    </xf>
    <xf numFmtId="166" fontId="55" fillId="0" borderId="10" xfId="1" applyNumberFormat="1" applyFont="1" applyBorder="1" applyAlignment="1">
      <alignment horizontal="right" vertical="center"/>
    </xf>
    <xf numFmtId="166" fontId="55" fillId="0" borderId="0" xfId="1" applyNumberFormat="1" applyFont="1" applyAlignment="1">
      <alignment horizontal="right" vertical="center"/>
    </xf>
    <xf numFmtId="166" fontId="3" fillId="0" borderId="11" xfId="1" applyNumberFormat="1" applyFont="1" applyBorder="1" applyAlignment="1">
      <alignment horizontal="right" vertical="center"/>
    </xf>
    <xf numFmtId="0" fontId="54" fillId="0" borderId="24" xfId="6" applyFont="1" applyBorder="1" applyAlignment="1">
      <alignment horizontal="left" vertical="top" wrapText="1"/>
    </xf>
    <xf numFmtId="164" fontId="54" fillId="7" borderId="34" xfId="6" applyNumberFormat="1" applyFont="1" applyFill="1" applyBorder="1" applyAlignment="1">
      <alignment horizontal="right" vertical="top"/>
    </xf>
    <xf numFmtId="164" fontId="54" fillId="7" borderId="35" xfId="6" applyNumberFormat="1" applyFont="1" applyFill="1" applyBorder="1" applyAlignment="1">
      <alignment horizontal="right" vertical="top"/>
    </xf>
    <xf numFmtId="164" fontId="54" fillId="7" borderId="36" xfId="6" applyNumberFormat="1" applyFont="1" applyFill="1" applyBorder="1" applyAlignment="1">
      <alignment horizontal="right" vertical="top"/>
    </xf>
    <xf numFmtId="0" fontId="54" fillId="0" borderId="38" xfId="6" applyFont="1" applyBorder="1" applyAlignment="1">
      <alignment horizontal="left" vertical="top" wrapText="1"/>
    </xf>
    <xf numFmtId="164" fontId="54" fillId="7" borderId="39" xfId="6" applyNumberFormat="1" applyFont="1" applyFill="1" applyBorder="1" applyAlignment="1">
      <alignment horizontal="right" vertical="top"/>
    </xf>
    <xf numFmtId="164" fontId="54" fillId="7" borderId="40" xfId="6" applyNumberFormat="1" applyFont="1" applyFill="1" applyBorder="1" applyAlignment="1">
      <alignment horizontal="right" vertical="top"/>
    </xf>
    <xf numFmtId="164" fontId="54" fillId="7" borderId="41" xfId="6" applyNumberFormat="1" applyFont="1" applyFill="1" applyBorder="1" applyAlignment="1">
      <alignment horizontal="right" vertical="top"/>
    </xf>
    <xf numFmtId="0" fontId="54" fillId="0" borderId="0" xfId="16" applyFont="1" applyBorder="1" applyAlignment="1">
      <alignment horizontal="center" wrapText="1"/>
    </xf>
    <xf numFmtId="0" fontId="54" fillId="0" borderId="0" xfId="16" applyFont="1" applyBorder="1" applyAlignment="1">
      <alignment horizontal="left" vertical="top" wrapText="1"/>
    </xf>
    <xf numFmtId="164" fontId="54" fillId="0" borderId="0" xfId="16" applyNumberFormat="1" applyFont="1" applyBorder="1" applyAlignment="1">
      <alignment horizontal="right" vertical="top"/>
    </xf>
    <xf numFmtId="166" fontId="18" fillId="0" borderId="7" xfId="1" applyNumberFormat="1" applyFont="1" applyBorder="1" applyAlignment="1">
      <alignment horizontal="right" vertical="center"/>
    </xf>
    <xf numFmtId="166" fontId="18" fillId="0" borderId="6" xfId="1" applyNumberFormat="1" applyFont="1" applyBorder="1" applyAlignment="1">
      <alignment horizontal="right" vertical="center"/>
    </xf>
    <xf numFmtId="164" fontId="54" fillId="7" borderId="51" xfId="6" applyNumberFormat="1" applyFont="1" applyFill="1" applyBorder="1" applyAlignment="1">
      <alignment horizontal="right" vertical="top"/>
    </xf>
    <xf numFmtId="164" fontId="54" fillId="7" borderId="52" xfId="6" applyNumberFormat="1" applyFont="1" applyFill="1" applyBorder="1" applyAlignment="1">
      <alignment horizontal="right" vertical="top"/>
    </xf>
    <xf numFmtId="164" fontId="54" fillId="7" borderId="53" xfId="6" applyNumberFormat="1" applyFont="1" applyFill="1" applyBorder="1" applyAlignment="1">
      <alignment horizontal="right" vertical="top"/>
    </xf>
    <xf numFmtId="0" fontId="54" fillId="0" borderId="56" xfId="6" applyFont="1" applyBorder="1" applyAlignment="1">
      <alignment horizontal="left" vertical="top" wrapText="1"/>
    </xf>
    <xf numFmtId="0" fontId="23" fillId="7" borderId="57" xfId="6" applyFont="1" applyFill="1" applyBorder="1" applyAlignment="1">
      <alignment horizontal="center" vertical="center"/>
    </xf>
    <xf numFmtId="164" fontId="54" fillId="7" borderId="58" xfId="6" applyNumberFormat="1" applyFont="1" applyFill="1" applyBorder="1" applyAlignment="1">
      <alignment horizontal="right" vertical="top"/>
    </xf>
    <xf numFmtId="164" fontId="54" fillId="7" borderId="59" xfId="6" applyNumberFormat="1" applyFont="1" applyFill="1" applyBorder="1" applyAlignment="1">
      <alignment horizontal="right" vertical="top"/>
    </xf>
    <xf numFmtId="0" fontId="23" fillId="7" borderId="39" xfId="6" applyFont="1" applyFill="1" applyBorder="1" applyAlignment="1">
      <alignment horizontal="center" vertical="center"/>
    </xf>
    <xf numFmtId="0" fontId="23" fillId="0" borderId="0" xfId="16" applyFont="1" applyBorder="1" applyAlignment="1">
      <alignment horizontal="center" vertical="center"/>
    </xf>
    <xf numFmtId="0" fontId="23" fillId="7" borderId="43" xfId="6" applyFont="1" applyFill="1" applyBorder="1" applyAlignment="1">
      <alignment horizontal="center" vertical="center"/>
    </xf>
    <xf numFmtId="164" fontId="54" fillId="7" borderId="44" xfId="6" applyNumberFormat="1" applyFont="1" applyFill="1" applyBorder="1" applyAlignment="1">
      <alignment horizontal="right" vertical="top"/>
    </xf>
    <xf numFmtId="164" fontId="54" fillId="7" borderId="32" xfId="6" applyNumberFormat="1" applyFont="1" applyFill="1" applyBorder="1" applyAlignment="1">
      <alignment horizontal="right" vertical="top"/>
    </xf>
    <xf numFmtId="166" fontId="4" fillId="0" borderId="8" xfId="1" applyNumberFormat="1" applyFont="1" applyBorder="1" applyAlignment="1">
      <alignment horizontal="right" vertical="center"/>
    </xf>
    <xf numFmtId="164" fontId="54" fillId="0" borderId="34" xfId="6" applyNumberFormat="1" applyFont="1" applyBorder="1" applyAlignment="1">
      <alignment horizontal="right" vertical="top"/>
    </xf>
    <xf numFmtId="164" fontId="54" fillId="0" borderId="35" xfId="6" applyNumberFormat="1" applyFont="1" applyBorder="1" applyAlignment="1">
      <alignment horizontal="right" vertical="top"/>
    </xf>
    <xf numFmtId="164" fontId="54" fillId="0" borderId="36" xfId="6" applyNumberFormat="1" applyFont="1" applyBorder="1" applyAlignment="1">
      <alignment horizontal="right" vertical="top"/>
    </xf>
    <xf numFmtId="0" fontId="54" fillId="0" borderId="0" xfId="6" applyFont="1" applyBorder="1" applyAlignment="1">
      <alignment horizontal="center" wrapText="1"/>
    </xf>
    <xf numFmtId="164" fontId="54" fillId="0" borderId="39" xfId="6" applyNumberFormat="1" applyFont="1" applyBorder="1" applyAlignment="1">
      <alignment horizontal="right" vertical="top"/>
    </xf>
    <xf numFmtId="164" fontId="54" fillId="0" borderId="40" xfId="6" applyNumberFormat="1" applyFont="1" applyBorder="1" applyAlignment="1">
      <alignment horizontal="right" vertical="top"/>
    </xf>
    <xf numFmtId="164" fontId="54" fillId="0" borderId="41" xfId="6" applyNumberFormat="1" applyFont="1" applyBorder="1" applyAlignment="1">
      <alignment horizontal="right" vertical="top"/>
    </xf>
    <xf numFmtId="0" fontId="23" fillId="7" borderId="34" xfId="6" applyFont="1" applyFill="1" applyBorder="1" applyAlignment="1">
      <alignment horizontal="center" vertical="center"/>
    </xf>
    <xf numFmtId="0" fontId="23" fillId="7" borderId="35" xfId="6" applyFont="1" applyFill="1" applyBorder="1" applyAlignment="1">
      <alignment horizontal="center" vertical="center"/>
    </xf>
    <xf numFmtId="0" fontId="54" fillId="0" borderId="0" xfId="6" applyFont="1" applyBorder="1" applyAlignment="1">
      <alignment horizontal="left" vertical="top" wrapText="1"/>
    </xf>
    <xf numFmtId="164" fontId="54" fillId="0" borderId="0" xfId="6" applyNumberFormat="1" applyFont="1" applyBorder="1" applyAlignment="1">
      <alignment horizontal="right" vertical="top"/>
    </xf>
    <xf numFmtId="0" fontId="23" fillId="7" borderId="40" xfId="6" applyFont="1" applyFill="1" applyBorder="1" applyAlignment="1">
      <alignment horizontal="center" vertical="center"/>
    </xf>
    <xf numFmtId="164" fontId="54" fillId="0" borderId="43" xfId="6" applyNumberFormat="1" applyFont="1" applyBorder="1" applyAlignment="1">
      <alignment horizontal="right" vertical="top"/>
    </xf>
    <xf numFmtId="164" fontId="54" fillId="0" borderId="44" xfId="6" applyNumberFormat="1" applyFont="1" applyBorder="1" applyAlignment="1">
      <alignment horizontal="right" vertical="top"/>
    </xf>
    <xf numFmtId="164" fontId="54" fillId="0" borderId="32" xfId="6" applyNumberFormat="1" applyFont="1" applyBorder="1" applyAlignment="1">
      <alignment horizontal="right" vertical="top"/>
    </xf>
    <xf numFmtId="164" fontId="3" fillId="0" borderId="0" xfId="0" applyNumberFormat="1" applyFont="1" applyAlignment="1">
      <alignment horizontal="right" vertical="center"/>
    </xf>
    <xf numFmtId="164" fontId="3" fillId="0" borderId="11" xfId="0" applyNumberFormat="1" applyFont="1" applyBorder="1" applyAlignment="1">
      <alignment horizontal="right" vertical="center"/>
    </xf>
    <xf numFmtId="0" fontId="23" fillId="7" borderId="51" xfId="6" applyFont="1" applyFill="1" applyBorder="1" applyAlignment="1">
      <alignment horizontal="center" vertical="center"/>
    </xf>
    <xf numFmtId="0" fontId="23" fillId="7" borderId="52" xfId="6" applyFont="1" applyFill="1" applyBorder="1" applyAlignment="1">
      <alignment horizontal="center" vertical="center"/>
    </xf>
    <xf numFmtId="164" fontId="54" fillId="7" borderId="57" xfId="6" applyNumberFormat="1" applyFont="1" applyFill="1" applyBorder="1" applyAlignment="1">
      <alignment horizontal="right" vertical="top"/>
    </xf>
    <xf numFmtId="0" fontId="4" fillId="0" borderId="6" xfId="0" applyFont="1" applyBorder="1" applyAlignment="1">
      <alignment horizontal="right" vertical="center"/>
    </xf>
    <xf numFmtId="164" fontId="4" fillId="0" borderId="6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164" fontId="54" fillId="7" borderId="43" xfId="6" applyNumberFormat="1" applyFont="1" applyFill="1" applyBorder="1" applyAlignment="1">
      <alignment horizontal="right" vertical="top"/>
    </xf>
    <xf numFmtId="164" fontId="54" fillId="0" borderId="51" xfId="6" applyNumberFormat="1" applyFont="1" applyBorder="1" applyAlignment="1">
      <alignment horizontal="right" vertical="top"/>
    </xf>
    <xf numFmtId="164" fontId="54" fillId="0" borderId="52" xfId="6" applyNumberFormat="1" applyFont="1" applyBorder="1" applyAlignment="1">
      <alignment horizontal="right" vertical="top"/>
    </xf>
    <xf numFmtId="164" fontId="54" fillId="0" borderId="53" xfId="6" applyNumberFormat="1" applyFont="1" applyBorder="1" applyAlignment="1">
      <alignment horizontal="right" vertical="top"/>
    </xf>
    <xf numFmtId="164" fontId="54" fillId="0" borderId="57" xfId="6" applyNumberFormat="1" applyFont="1" applyBorder="1" applyAlignment="1">
      <alignment horizontal="right" vertical="top"/>
    </xf>
    <xf numFmtId="164" fontId="54" fillId="0" borderId="58" xfId="6" applyNumberFormat="1" applyFont="1" applyBorder="1" applyAlignment="1">
      <alignment horizontal="right" vertical="top"/>
    </xf>
    <xf numFmtId="164" fontId="54" fillId="0" borderId="59" xfId="6" applyNumberFormat="1" applyFont="1" applyBorder="1" applyAlignment="1">
      <alignment horizontal="right" vertical="top"/>
    </xf>
    <xf numFmtId="2" fontId="3" fillId="0" borderId="0" xfId="0" applyNumberFormat="1" applyFont="1" applyAlignment="1">
      <alignment horizontal="right" vertical="center"/>
    </xf>
    <xf numFmtId="2" fontId="3" fillId="0" borderId="11" xfId="0" applyNumberFormat="1" applyFont="1" applyBorder="1" applyAlignment="1">
      <alignment horizontal="right" vertical="center"/>
    </xf>
    <xf numFmtId="2" fontId="4" fillId="0" borderId="6" xfId="0" applyNumberFormat="1" applyFont="1" applyBorder="1" applyAlignment="1">
      <alignment horizontal="right" vertical="center"/>
    </xf>
    <xf numFmtId="168" fontId="4" fillId="0" borderId="6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2" fontId="4" fillId="0" borderId="8" xfId="1" applyNumberFormat="1" applyFont="1" applyBorder="1" applyAlignment="1">
      <alignment horizontal="right" vertical="center"/>
    </xf>
    <xf numFmtId="166" fontId="55" fillId="0" borderId="0" xfId="1" applyNumberFormat="1" applyFont="1" applyBorder="1" applyAlignment="1">
      <alignment horizontal="right" vertical="center"/>
    </xf>
    <xf numFmtId="166" fontId="55" fillId="0" borderId="11" xfId="1" applyNumberFormat="1" applyFont="1" applyBorder="1" applyAlignment="1">
      <alignment horizontal="right" vertical="center"/>
    </xf>
    <xf numFmtId="166" fontId="18" fillId="0" borderId="8" xfId="1" applyNumberFormat="1" applyFont="1" applyBorder="1" applyAlignment="1">
      <alignment horizontal="right" vertical="center"/>
    </xf>
    <xf numFmtId="0" fontId="56" fillId="0" borderId="30" xfId="24" applyFont="1" applyBorder="1" applyAlignment="1">
      <alignment horizontal="center" wrapText="1"/>
    </xf>
    <xf numFmtId="0" fontId="56" fillId="0" borderId="31" xfId="24" applyFont="1" applyBorder="1" applyAlignment="1">
      <alignment horizontal="center" wrapText="1"/>
    </xf>
    <xf numFmtId="0" fontId="56" fillId="0" borderId="24" xfId="24" applyFont="1" applyBorder="1" applyAlignment="1">
      <alignment horizontal="left" vertical="top" wrapText="1"/>
    </xf>
    <xf numFmtId="164" fontId="56" fillId="0" borderId="34" xfId="24" applyNumberFormat="1" applyFont="1" applyBorder="1" applyAlignment="1">
      <alignment horizontal="right" vertical="top"/>
    </xf>
    <xf numFmtId="164" fontId="56" fillId="0" borderId="35" xfId="24" applyNumberFormat="1" applyFont="1" applyBorder="1" applyAlignment="1">
      <alignment horizontal="right" vertical="top"/>
    </xf>
    <xf numFmtId="164" fontId="56" fillId="0" borderId="36" xfId="24" applyNumberFormat="1" applyFont="1" applyBorder="1" applyAlignment="1">
      <alignment horizontal="right" vertical="top"/>
    </xf>
    <xf numFmtId="0" fontId="56" fillId="0" borderId="38" xfId="24" applyFont="1" applyBorder="1" applyAlignment="1">
      <alignment horizontal="left" vertical="top" wrapText="1"/>
    </xf>
    <xf numFmtId="164" fontId="56" fillId="0" borderId="39" xfId="24" applyNumberFormat="1" applyFont="1" applyBorder="1" applyAlignment="1">
      <alignment horizontal="right" vertical="top"/>
    </xf>
    <xf numFmtId="164" fontId="56" fillId="0" borderId="40" xfId="24" applyNumberFormat="1" applyFont="1" applyBorder="1" applyAlignment="1">
      <alignment horizontal="right" vertical="top"/>
    </xf>
    <xf numFmtId="164" fontId="56" fillId="0" borderId="41" xfId="24" applyNumberFormat="1" applyFont="1" applyBorder="1" applyAlignment="1">
      <alignment horizontal="right" vertical="top"/>
    </xf>
    <xf numFmtId="164" fontId="56" fillId="0" borderId="43" xfId="24" applyNumberFormat="1" applyFont="1" applyBorder="1" applyAlignment="1">
      <alignment horizontal="right" vertical="top"/>
    </xf>
    <xf numFmtId="164" fontId="56" fillId="0" borderId="44" xfId="24" applyNumberFormat="1" applyFont="1" applyBorder="1" applyAlignment="1">
      <alignment horizontal="right" vertical="top"/>
    </xf>
    <xf numFmtId="164" fontId="56" fillId="0" borderId="32" xfId="24" applyNumberFormat="1" applyFont="1" applyBorder="1" applyAlignment="1">
      <alignment horizontal="right" vertical="top"/>
    </xf>
    <xf numFmtId="43" fontId="55" fillId="0" borderId="10" xfId="1" applyNumberFormat="1" applyFont="1" applyBorder="1" applyAlignment="1">
      <alignment horizontal="right" vertical="center"/>
    </xf>
    <xf numFmtId="43" fontId="55" fillId="0" borderId="0" xfId="1" applyNumberFormat="1" applyFont="1" applyBorder="1" applyAlignment="1">
      <alignment horizontal="right" vertical="center"/>
    </xf>
    <xf numFmtId="43" fontId="55" fillId="0" borderId="11" xfId="1" applyNumberFormat="1" applyFont="1" applyBorder="1" applyAlignment="1">
      <alignment horizontal="right" vertical="center"/>
    </xf>
    <xf numFmtId="43" fontId="18" fillId="0" borderId="7" xfId="1" applyNumberFormat="1" applyFont="1" applyBorder="1" applyAlignment="1">
      <alignment horizontal="right" vertical="center"/>
    </xf>
    <xf numFmtId="43" fontId="18" fillId="0" borderId="6" xfId="1" applyNumberFormat="1" applyFont="1" applyBorder="1" applyAlignment="1">
      <alignment horizontal="right" vertical="center"/>
    </xf>
    <xf numFmtId="43" fontId="18" fillId="0" borderId="8" xfId="1" applyNumberFormat="1" applyFont="1" applyBorder="1" applyAlignment="1">
      <alignment horizontal="right" vertical="center"/>
    </xf>
    <xf numFmtId="167" fontId="55" fillId="0" borderId="10" xfId="1" applyNumberFormat="1" applyFont="1" applyBorder="1" applyAlignment="1">
      <alignment horizontal="right" vertical="center"/>
    </xf>
    <xf numFmtId="167" fontId="55" fillId="0" borderId="0" xfId="1" applyNumberFormat="1" applyFont="1" applyBorder="1" applyAlignment="1">
      <alignment horizontal="right" vertical="center"/>
    </xf>
    <xf numFmtId="167" fontId="55" fillId="0" borderId="11" xfId="1" applyNumberFormat="1" applyFont="1" applyBorder="1" applyAlignment="1">
      <alignment horizontal="right" vertical="center"/>
    </xf>
    <xf numFmtId="167" fontId="18" fillId="0" borderId="7" xfId="1" applyNumberFormat="1" applyFont="1" applyBorder="1" applyAlignment="1">
      <alignment horizontal="right" vertical="center"/>
    </xf>
    <xf numFmtId="167" fontId="18" fillId="0" borderId="6" xfId="1" applyNumberFormat="1" applyFont="1" applyBorder="1" applyAlignment="1">
      <alignment horizontal="right" vertical="center"/>
    </xf>
    <xf numFmtId="167" fontId="18" fillId="0" borderId="8" xfId="1" applyNumberFormat="1" applyFont="1" applyBorder="1" applyAlignment="1">
      <alignment horizontal="right" vertical="center"/>
    </xf>
    <xf numFmtId="166" fontId="3" fillId="0" borderId="10" xfId="1" applyNumberFormat="1" applyFont="1" applyBorder="1" applyAlignment="1">
      <alignment horizontal="right" vertical="center"/>
    </xf>
    <xf numFmtId="166" fontId="3" fillId="0" borderId="0" xfId="1" applyNumberFormat="1" applyFont="1" applyBorder="1" applyAlignment="1">
      <alignment horizontal="right" vertical="center"/>
    </xf>
    <xf numFmtId="166" fontId="4" fillId="0" borderId="7" xfId="1" applyNumberFormat="1" applyFont="1" applyBorder="1" applyAlignment="1">
      <alignment horizontal="right" vertical="center"/>
    </xf>
    <xf numFmtId="166" fontId="4" fillId="0" borderId="6" xfId="1" applyNumberFormat="1" applyFont="1" applyBorder="1" applyAlignment="1">
      <alignment horizontal="right" vertical="center"/>
    </xf>
    <xf numFmtId="166" fontId="4" fillId="0" borderId="8" xfId="1" applyNumberFormat="1" applyFont="1" applyBorder="1"/>
    <xf numFmtId="166" fontId="3" fillId="0" borderId="15" xfId="1" applyNumberFormat="1" applyFont="1" applyBorder="1" applyAlignment="1">
      <alignment vertical="center"/>
    </xf>
    <xf numFmtId="166" fontId="3" fillId="0" borderId="21" xfId="1" applyNumberFormat="1" applyFont="1" applyBorder="1" applyAlignment="1">
      <alignment vertical="center"/>
    </xf>
    <xf numFmtId="166" fontId="3" fillId="0" borderId="16" xfId="1" applyNumberFormat="1" applyFont="1" applyBorder="1" applyAlignment="1">
      <alignment vertical="center"/>
    </xf>
    <xf numFmtId="166" fontId="3" fillId="0" borderId="10" xfId="1" applyNumberFormat="1" applyFont="1" applyBorder="1" applyAlignment="1">
      <alignment vertical="center"/>
    </xf>
    <xf numFmtId="166" fontId="3" fillId="0" borderId="0" xfId="1" applyNumberFormat="1" applyFont="1" applyBorder="1" applyAlignment="1">
      <alignment vertical="center"/>
    </xf>
    <xf numFmtId="166" fontId="3" fillId="0" borderId="11" xfId="1" applyNumberFormat="1" applyFont="1" applyBorder="1" applyAlignment="1">
      <alignment vertical="center"/>
    </xf>
    <xf numFmtId="166" fontId="4" fillId="0" borderId="7" xfId="1" applyNumberFormat="1" applyFont="1" applyBorder="1" applyAlignment="1">
      <alignment vertical="center"/>
    </xf>
    <xf numFmtId="166" fontId="4" fillId="0" borderId="6" xfId="1" applyNumberFormat="1" applyFont="1" applyBorder="1" applyAlignment="1">
      <alignment vertical="center"/>
    </xf>
    <xf numFmtId="166" fontId="4" fillId="0" borderId="8" xfId="1" applyNumberFormat="1" applyFont="1" applyBorder="1" applyAlignment="1">
      <alignment vertical="center"/>
    </xf>
    <xf numFmtId="0" fontId="56" fillId="0" borderId="30" xfId="25" applyFont="1" applyBorder="1" applyAlignment="1">
      <alignment horizontal="center" wrapText="1"/>
    </xf>
    <xf numFmtId="0" fontId="56" fillId="0" borderId="31" xfId="25" applyFont="1" applyBorder="1" applyAlignment="1">
      <alignment horizontal="center" wrapText="1"/>
    </xf>
    <xf numFmtId="0" fontId="56" fillId="0" borderId="24" xfId="25" applyFont="1" applyBorder="1" applyAlignment="1">
      <alignment horizontal="left" vertical="top" wrapText="1"/>
    </xf>
    <xf numFmtId="164" fontId="56" fillId="0" borderId="34" xfId="25" applyNumberFormat="1" applyFont="1" applyFill="1" applyBorder="1" applyAlignment="1">
      <alignment horizontal="right" vertical="top"/>
    </xf>
    <xf numFmtId="164" fontId="56" fillId="0" borderId="35" xfId="25" applyNumberFormat="1" applyFont="1" applyFill="1" applyBorder="1" applyAlignment="1">
      <alignment horizontal="right" vertical="top"/>
    </xf>
    <xf numFmtId="164" fontId="56" fillId="0" borderId="36" xfId="25" applyNumberFormat="1" applyFont="1" applyFill="1" applyBorder="1" applyAlignment="1">
      <alignment horizontal="right" vertical="top"/>
    </xf>
    <xf numFmtId="0" fontId="56" fillId="0" borderId="38" xfId="25" applyFont="1" applyBorder="1" applyAlignment="1">
      <alignment horizontal="left" vertical="top" wrapText="1"/>
    </xf>
    <xf numFmtId="164" fontId="56" fillId="0" borderId="39" xfId="25" applyNumberFormat="1" applyFont="1" applyFill="1" applyBorder="1" applyAlignment="1">
      <alignment horizontal="right" vertical="top"/>
    </xf>
    <xf numFmtId="164" fontId="56" fillId="0" borderId="40" xfId="25" applyNumberFormat="1" applyFont="1" applyFill="1" applyBorder="1" applyAlignment="1">
      <alignment horizontal="right" vertical="top"/>
    </xf>
    <xf numFmtId="164" fontId="56" fillId="0" borderId="41" xfId="25" applyNumberFormat="1" applyFont="1" applyFill="1" applyBorder="1" applyAlignment="1">
      <alignment horizontal="right" vertical="top"/>
    </xf>
    <xf numFmtId="164" fontId="56" fillId="0" borderId="43" xfId="25" applyNumberFormat="1" applyFont="1" applyFill="1" applyBorder="1" applyAlignment="1">
      <alignment horizontal="right" vertical="top"/>
    </xf>
    <xf numFmtId="164" fontId="56" fillId="0" borderId="44" xfId="25" applyNumberFormat="1" applyFont="1" applyFill="1" applyBorder="1" applyAlignment="1">
      <alignment horizontal="right" vertical="top"/>
    </xf>
    <xf numFmtId="164" fontId="56" fillId="0" borderId="32" xfId="25" applyNumberFormat="1" applyFont="1" applyFill="1" applyBorder="1" applyAlignment="1">
      <alignment horizontal="right" vertical="top"/>
    </xf>
    <xf numFmtId="166" fontId="4" fillId="0" borderId="10" xfId="1" applyNumberFormat="1" applyFont="1" applyBorder="1" applyAlignment="1">
      <alignment horizontal="right" vertical="center"/>
    </xf>
    <xf numFmtId="166" fontId="4" fillId="0" borderId="0" xfId="1" applyNumberFormat="1" applyFont="1" applyBorder="1" applyAlignment="1">
      <alignment horizontal="right" vertical="center"/>
    </xf>
    <xf numFmtId="166" fontId="4" fillId="0" borderId="11" xfId="1" applyNumberFormat="1" applyFont="1" applyBorder="1" applyAlignment="1">
      <alignment horizontal="right" vertical="center"/>
    </xf>
    <xf numFmtId="166" fontId="13" fillId="0" borderId="4" xfId="1" applyNumberFormat="1" applyFont="1" applyBorder="1" applyAlignment="1">
      <alignment horizontal="right" vertical="center" wrapText="1"/>
    </xf>
    <xf numFmtId="166" fontId="13" fillId="0" borderId="3" xfId="1" applyNumberFormat="1" applyFont="1" applyBorder="1" applyAlignment="1">
      <alignment horizontal="right" vertical="center" wrapText="1"/>
    </xf>
    <xf numFmtId="166" fontId="13" fillId="0" borderId="5" xfId="1" applyNumberFormat="1" applyFont="1" applyBorder="1" applyAlignment="1">
      <alignment horizontal="right" vertical="center" wrapText="1"/>
    </xf>
    <xf numFmtId="167" fontId="3" fillId="0" borderId="15" xfId="1" applyNumberFormat="1" applyFont="1" applyBorder="1" applyAlignment="1">
      <alignment vertical="center"/>
    </xf>
    <xf numFmtId="167" fontId="3" fillId="0" borderId="21" xfId="1" applyNumberFormat="1" applyFont="1" applyBorder="1" applyAlignment="1">
      <alignment vertical="center"/>
    </xf>
    <xf numFmtId="167" fontId="3" fillId="0" borderId="16" xfId="1" applyNumberFormat="1" applyFont="1" applyBorder="1" applyAlignment="1">
      <alignment vertical="center"/>
    </xf>
    <xf numFmtId="167" fontId="3" fillId="0" borderId="10" xfId="1" applyNumberFormat="1" applyFont="1" applyBorder="1" applyAlignment="1">
      <alignment vertical="center"/>
    </xf>
    <xf numFmtId="167" fontId="3" fillId="0" borderId="0" xfId="1" applyNumberFormat="1" applyFont="1" applyBorder="1" applyAlignment="1">
      <alignment vertical="center"/>
    </xf>
    <xf numFmtId="167" fontId="3" fillId="0" borderId="11" xfId="1" applyNumberFormat="1" applyFont="1" applyBorder="1" applyAlignment="1">
      <alignment vertical="center"/>
    </xf>
    <xf numFmtId="167" fontId="3" fillId="0" borderId="11" xfId="1" applyNumberFormat="1" applyFont="1" applyBorder="1"/>
    <xf numFmtId="167" fontId="4" fillId="0" borderId="7" xfId="1" applyNumberFormat="1" applyFont="1" applyBorder="1" applyAlignment="1">
      <alignment vertical="center"/>
    </xf>
    <xf numFmtId="167" fontId="4" fillId="0" borderId="6" xfId="1" applyNumberFormat="1" applyFont="1" applyBorder="1" applyAlignment="1">
      <alignment vertical="center"/>
    </xf>
    <xf numFmtId="167" fontId="4" fillId="0" borderId="8" xfId="1" applyNumberFormat="1" applyFont="1" applyBorder="1" applyAlignment="1">
      <alignment vertical="center"/>
    </xf>
    <xf numFmtId="167" fontId="4" fillId="0" borderId="8" xfId="1" applyNumberFormat="1" applyFont="1" applyBorder="1"/>
    <xf numFmtId="0" fontId="52" fillId="0" borderId="0" xfId="26" applyFont="1" applyBorder="1" applyAlignment="1">
      <alignment horizontal="center" vertical="center" wrapText="1"/>
    </xf>
    <xf numFmtId="0" fontId="54" fillId="0" borderId="0" xfId="26" applyFont="1" applyBorder="1" applyAlignment="1">
      <alignment horizontal="left"/>
    </xf>
    <xf numFmtId="0" fontId="23" fillId="0" borderId="23" xfId="26" applyFont="1" applyBorder="1" applyAlignment="1">
      <alignment horizontal="center" vertical="center" wrapText="1"/>
    </xf>
    <xf numFmtId="0" fontId="54" fillId="0" borderId="25" xfId="26" applyFont="1" applyBorder="1" applyAlignment="1">
      <alignment horizontal="center" wrapText="1"/>
    </xf>
    <xf numFmtId="0" fontId="54" fillId="0" borderId="27" xfId="26" applyFont="1" applyBorder="1" applyAlignment="1">
      <alignment horizontal="center" wrapText="1"/>
    </xf>
    <xf numFmtId="0" fontId="54" fillId="0" borderId="30" xfId="26" applyFont="1" applyBorder="1" applyAlignment="1">
      <alignment horizontal="center" wrapText="1"/>
    </xf>
    <xf numFmtId="0" fontId="54" fillId="0" borderId="31" xfId="26" applyFont="1" applyBorder="1" applyAlignment="1">
      <alignment horizontal="center" wrapText="1"/>
    </xf>
    <xf numFmtId="0" fontId="54" fillId="0" borderId="33" xfId="26" applyFont="1" applyBorder="1" applyAlignment="1">
      <alignment horizontal="left" vertical="top" wrapText="1"/>
    </xf>
    <xf numFmtId="0" fontId="54" fillId="0" borderId="24" xfId="26" applyFont="1" applyBorder="1" applyAlignment="1">
      <alignment horizontal="left" vertical="top" wrapText="1"/>
    </xf>
    <xf numFmtId="164" fontId="54" fillId="0" borderId="34" xfId="26" applyNumberFormat="1" applyFont="1" applyBorder="1" applyAlignment="1">
      <alignment horizontal="right" vertical="top"/>
    </xf>
    <xf numFmtId="164" fontId="54" fillId="0" borderId="35" xfId="26" applyNumberFormat="1" applyFont="1" applyBorder="1" applyAlignment="1">
      <alignment horizontal="right" vertical="top"/>
    </xf>
    <xf numFmtId="164" fontId="54" fillId="0" borderId="36" xfId="26" applyNumberFormat="1" applyFont="1" applyBorder="1" applyAlignment="1">
      <alignment horizontal="right" vertical="top"/>
    </xf>
    <xf numFmtId="0" fontId="54" fillId="0" borderId="38" xfId="26" applyFont="1" applyBorder="1" applyAlignment="1">
      <alignment horizontal="left" vertical="top" wrapText="1"/>
    </xf>
    <xf numFmtId="164" fontId="54" fillId="0" borderId="39" xfId="26" applyNumberFormat="1" applyFont="1" applyBorder="1" applyAlignment="1">
      <alignment horizontal="right" vertical="top"/>
    </xf>
    <xf numFmtId="164" fontId="54" fillId="0" borderId="40" xfId="26" applyNumberFormat="1" applyFont="1" applyBorder="1" applyAlignment="1">
      <alignment horizontal="right" vertical="top"/>
    </xf>
    <xf numFmtId="164" fontId="54" fillId="0" borderId="41" xfId="26" applyNumberFormat="1" applyFont="1" applyBorder="1" applyAlignment="1">
      <alignment horizontal="right" vertical="top"/>
    </xf>
    <xf numFmtId="0" fontId="54" fillId="0" borderId="42" xfId="26" applyFont="1" applyBorder="1" applyAlignment="1">
      <alignment horizontal="left" vertical="top" wrapText="1"/>
    </xf>
    <xf numFmtId="164" fontId="54" fillId="0" borderId="43" xfId="26" applyNumberFormat="1" applyFont="1" applyBorder="1" applyAlignment="1">
      <alignment horizontal="right" vertical="top"/>
    </xf>
    <xf numFmtId="164" fontId="54" fillId="0" borderId="44" xfId="26" applyNumberFormat="1" applyFont="1" applyBorder="1" applyAlignment="1">
      <alignment horizontal="right" vertical="top"/>
    </xf>
    <xf numFmtId="164" fontId="54" fillId="0" borderId="32" xfId="26" applyNumberFormat="1" applyFont="1" applyBorder="1" applyAlignment="1">
      <alignment horizontal="right" vertical="top"/>
    </xf>
    <xf numFmtId="43" fontId="3" fillId="0" borderId="15" xfId="1" applyNumberFormat="1" applyFont="1" applyBorder="1" applyAlignment="1">
      <alignment vertical="center"/>
    </xf>
    <xf numFmtId="43" fontId="3" fillId="0" borderId="21" xfId="1" applyNumberFormat="1" applyFont="1" applyBorder="1" applyAlignment="1">
      <alignment vertical="center"/>
    </xf>
    <xf numFmtId="43" fontId="3" fillId="0" borderId="16" xfId="1" applyNumberFormat="1" applyFont="1" applyBorder="1" applyAlignment="1">
      <alignment vertical="center"/>
    </xf>
    <xf numFmtId="43" fontId="3" fillId="0" borderId="10" xfId="1" applyNumberFormat="1" applyFont="1" applyBorder="1" applyAlignment="1">
      <alignment vertical="center"/>
    </xf>
    <xf numFmtId="43" fontId="3" fillId="0" borderId="0" xfId="1" applyNumberFormat="1" applyFont="1" applyBorder="1" applyAlignment="1">
      <alignment vertical="center"/>
    </xf>
    <xf numFmtId="43" fontId="3" fillId="0" borderId="11" xfId="1" applyNumberFormat="1" applyFont="1" applyBorder="1" applyAlignment="1">
      <alignment vertical="center"/>
    </xf>
    <xf numFmtId="43" fontId="3" fillId="0" borderId="11" xfId="1" applyNumberFormat="1" applyFont="1" applyBorder="1"/>
    <xf numFmtId="43" fontId="4" fillId="0" borderId="7" xfId="1" applyNumberFormat="1" applyFont="1" applyBorder="1" applyAlignment="1">
      <alignment vertical="center"/>
    </xf>
    <xf numFmtId="43" fontId="4" fillId="0" borderId="6" xfId="1" applyNumberFormat="1" applyFont="1" applyBorder="1" applyAlignment="1">
      <alignment vertical="center"/>
    </xf>
    <xf numFmtId="43" fontId="4" fillId="0" borderId="8" xfId="1" applyNumberFormat="1" applyFont="1" applyBorder="1" applyAlignment="1">
      <alignment vertical="center"/>
    </xf>
    <xf numFmtId="43" fontId="4" fillId="0" borderId="8" xfId="1" applyNumberFormat="1" applyFont="1" applyBorder="1"/>
    <xf numFmtId="0" fontId="52" fillId="0" borderId="0" xfId="27" applyFont="1" applyBorder="1" applyAlignment="1">
      <alignment horizontal="center" vertical="center" wrapText="1"/>
    </xf>
    <xf numFmtId="0" fontId="54" fillId="0" borderId="0" xfId="27" applyFont="1" applyBorder="1" applyAlignment="1">
      <alignment horizontal="left"/>
    </xf>
    <xf numFmtId="0" fontId="23" fillId="0" borderId="23" xfId="27" applyFont="1" applyBorder="1" applyAlignment="1">
      <alignment horizontal="center" vertical="center" wrapText="1"/>
    </xf>
    <xf numFmtId="0" fontId="54" fillId="0" borderId="25" xfId="27" applyFont="1" applyBorder="1" applyAlignment="1">
      <alignment horizontal="center" wrapText="1"/>
    </xf>
    <xf numFmtId="0" fontId="54" fillId="0" borderId="27" xfId="27" applyFont="1" applyBorder="1" applyAlignment="1">
      <alignment horizontal="center" wrapText="1"/>
    </xf>
    <xf numFmtId="0" fontId="54" fillId="0" borderId="30" xfId="27" applyFont="1" applyBorder="1" applyAlignment="1">
      <alignment horizontal="center" wrapText="1"/>
    </xf>
    <xf numFmtId="0" fontId="54" fillId="0" borderId="31" xfId="27" applyFont="1" applyBorder="1" applyAlignment="1">
      <alignment horizontal="center" wrapText="1"/>
    </xf>
    <xf numFmtId="0" fontId="54" fillId="0" borderId="33" xfId="27" applyFont="1" applyBorder="1" applyAlignment="1">
      <alignment horizontal="left" vertical="top" wrapText="1"/>
    </xf>
    <xf numFmtId="0" fontId="54" fillId="0" borderId="24" xfId="27" applyFont="1" applyBorder="1" applyAlignment="1">
      <alignment horizontal="left" vertical="top" wrapText="1"/>
    </xf>
    <xf numFmtId="164" fontId="54" fillId="0" borderId="34" xfId="27" applyNumberFormat="1" applyFont="1" applyBorder="1" applyAlignment="1">
      <alignment horizontal="right" vertical="top"/>
    </xf>
    <xf numFmtId="164" fontId="54" fillId="0" borderId="35" xfId="27" applyNumberFormat="1" applyFont="1" applyBorder="1" applyAlignment="1">
      <alignment horizontal="right" vertical="top"/>
    </xf>
    <xf numFmtId="164" fontId="54" fillId="0" borderId="36" xfId="27" applyNumberFormat="1" applyFont="1" applyBorder="1" applyAlignment="1">
      <alignment horizontal="right" vertical="top"/>
    </xf>
    <xf numFmtId="0" fontId="54" fillId="0" borderId="38" xfId="27" applyFont="1" applyBorder="1" applyAlignment="1">
      <alignment horizontal="left" vertical="top" wrapText="1"/>
    </xf>
    <xf numFmtId="164" fontId="54" fillId="0" borderId="39" xfId="27" applyNumberFormat="1" applyFont="1" applyBorder="1" applyAlignment="1">
      <alignment horizontal="right" vertical="top"/>
    </xf>
    <xf numFmtId="164" fontId="54" fillId="0" borderId="40" xfId="27" applyNumberFormat="1" applyFont="1" applyBorder="1" applyAlignment="1">
      <alignment horizontal="right" vertical="top"/>
    </xf>
    <xf numFmtId="164" fontId="54" fillId="0" borderId="41" xfId="27" applyNumberFormat="1" applyFont="1" applyBorder="1" applyAlignment="1">
      <alignment horizontal="right" vertical="top"/>
    </xf>
    <xf numFmtId="0" fontId="54" fillId="0" borderId="42" xfId="27" applyFont="1" applyBorder="1" applyAlignment="1">
      <alignment horizontal="left" vertical="top" wrapText="1"/>
    </xf>
    <xf numFmtId="164" fontId="54" fillId="0" borderId="43" xfId="27" applyNumberFormat="1" applyFont="1" applyBorder="1" applyAlignment="1">
      <alignment horizontal="right" vertical="top"/>
    </xf>
    <xf numFmtId="164" fontId="54" fillId="0" borderId="44" xfId="27" applyNumberFormat="1" applyFont="1" applyBorder="1" applyAlignment="1">
      <alignment horizontal="right" vertical="top"/>
    </xf>
    <xf numFmtId="164" fontId="54" fillId="0" borderId="32" xfId="27" applyNumberFormat="1" applyFont="1" applyBorder="1" applyAlignment="1">
      <alignment horizontal="right" vertical="top"/>
    </xf>
    <xf numFmtId="0" fontId="57" fillId="0" borderId="6" xfId="0" applyFont="1" applyBorder="1" applyAlignment="1">
      <alignment horizontal="center" vertical="center" wrapText="1"/>
    </xf>
    <xf numFmtId="0" fontId="57" fillId="0" borderId="8" xfId="0" applyFont="1" applyBorder="1" applyAlignment="1">
      <alignment horizontal="center" vertical="center" wrapText="1"/>
    </xf>
    <xf numFmtId="3" fontId="58" fillId="0" borderId="0" xfId="0" applyNumberFormat="1" applyFont="1" applyAlignment="1">
      <alignment horizontal="right" vertical="center"/>
    </xf>
    <xf numFmtId="3" fontId="58" fillId="0" borderId="11" xfId="0" applyNumberFormat="1" applyFont="1" applyBorder="1" applyAlignment="1">
      <alignment horizontal="right" vertical="center"/>
    </xf>
    <xf numFmtId="3" fontId="59" fillId="0" borderId="6" xfId="0" applyNumberFormat="1" applyFont="1" applyBorder="1" applyAlignment="1">
      <alignment horizontal="right" vertical="center"/>
    </xf>
    <xf numFmtId="3" fontId="59" fillId="0" borderId="8" xfId="0" applyNumberFormat="1" applyFont="1" applyBorder="1" applyAlignment="1">
      <alignment horizontal="right" vertical="center"/>
    </xf>
    <xf numFmtId="0" fontId="0" fillId="2" borderId="0" xfId="0" applyFill="1"/>
    <xf numFmtId="0" fontId="10" fillId="0" borderId="0" xfId="0" applyFont="1" applyBorder="1" applyAlignment="1">
      <alignment vertical="center"/>
    </xf>
    <xf numFmtId="166" fontId="4" fillId="0" borderId="0" xfId="1" applyNumberFormat="1" applyFont="1" applyBorder="1" applyAlignment="1">
      <alignment vertical="center"/>
    </xf>
    <xf numFmtId="166" fontId="4" fillId="0" borderId="0" xfId="1" applyNumberFormat="1" applyFont="1" applyBorder="1"/>
    <xf numFmtId="167" fontId="4" fillId="0" borderId="0" xfId="1" applyNumberFormat="1" applyFont="1" applyBorder="1" applyAlignment="1">
      <alignment vertical="center"/>
    </xf>
    <xf numFmtId="167" fontId="4" fillId="0" borderId="0" xfId="1" applyNumberFormat="1" applyFont="1" applyBorder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8" fillId="0" borderId="33" xfId="3" applyFont="1" applyBorder="1" applyAlignment="1">
      <alignment horizontal="left" vertical="top" wrapText="1"/>
    </xf>
    <xf numFmtId="0" fontId="27" fillId="0" borderId="37" xfId="3" applyFont="1" applyBorder="1" applyAlignment="1">
      <alignment horizontal="center" vertical="center"/>
    </xf>
    <xf numFmtId="0" fontId="28" fillId="0" borderId="42" xfId="3" applyFont="1" applyBorder="1" applyAlignment="1">
      <alignment horizontal="left" vertical="top" wrapText="1"/>
    </xf>
    <xf numFmtId="0" fontId="27" fillId="0" borderId="29" xfId="3" applyFont="1" applyBorder="1" applyAlignment="1">
      <alignment horizontal="center" vertical="center"/>
    </xf>
    <xf numFmtId="0" fontId="24" fillId="0" borderId="0" xfId="3" applyFont="1" applyBorder="1" applyAlignment="1">
      <alignment horizontal="center" vertical="center" wrapText="1"/>
    </xf>
    <xf numFmtId="0" fontId="27" fillId="0" borderId="0" xfId="3" applyFont="1" applyBorder="1" applyAlignment="1">
      <alignment horizontal="center" vertical="center"/>
    </xf>
    <xf numFmtId="0" fontId="28" fillId="0" borderId="0" xfId="3" applyFont="1" applyBorder="1" applyAlignment="1">
      <alignment horizontal="left"/>
    </xf>
    <xf numFmtId="0" fontId="27" fillId="0" borderId="23" xfId="3" applyBorder="1" applyAlignment="1">
      <alignment horizontal="center" vertical="center" wrapText="1"/>
    </xf>
    <xf numFmtId="0" fontId="27" fillId="0" borderId="24" xfId="3" applyFont="1" applyBorder="1" applyAlignment="1">
      <alignment horizontal="center" vertical="center"/>
    </xf>
    <xf numFmtId="0" fontId="27" fillId="0" borderId="28" xfId="3" applyFont="1" applyBorder="1" applyAlignment="1">
      <alignment horizontal="center" vertical="center"/>
    </xf>
    <xf numFmtId="0" fontId="28" fillId="0" borderId="25" xfId="3" applyFont="1" applyBorder="1" applyAlignment="1">
      <alignment horizontal="center" wrapText="1"/>
    </xf>
    <xf numFmtId="0" fontId="27" fillId="0" borderId="26" xfId="3" applyFont="1" applyBorder="1" applyAlignment="1">
      <alignment horizontal="center" vertical="center"/>
    </xf>
    <xf numFmtId="0" fontId="28" fillId="0" borderId="27" xfId="3" applyFont="1" applyBorder="1" applyAlignment="1">
      <alignment horizontal="center" wrapText="1"/>
    </xf>
    <xf numFmtId="0" fontId="27" fillId="0" borderId="32" xfId="3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5" fillId="0" borderId="33" xfId="2" applyFont="1" applyBorder="1" applyAlignment="1">
      <alignment horizontal="left" vertical="top" wrapText="1"/>
    </xf>
    <xf numFmtId="0" fontId="23" fillId="0" borderId="37" xfId="2" applyFont="1" applyBorder="1" applyAlignment="1">
      <alignment horizontal="center" vertical="center"/>
    </xf>
    <xf numFmtId="0" fontId="25" fillId="0" borderId="42" xfId="2" applyFont="1" applyBorder="1" applyAlignment="1">
      <alignment horizontal="left" vertical="top" wrapText="1"/>
    </xf>
    <xf numFmtId="0" fontId="23" fillId="0" borderId="29" xfId="2" applyFont="1" applyBorder="1" applyAlignment="1">
      <alignment horizontal="center" vertical="center"/>
    </xf>
    <xf numFmtId="0" fontId="24" fillId="0" borderId="0" xfId="2" applyFont="1" applyBorder="1" applyAlignment="1">
      <alignment horizontal="center" vertical="center" wrapText="1"/>
    </xf>
    <xf numFmtId="0" fontId="23" fillId="0" borderId="0" xfId="2" applyFont="1" applyBorder="1" applyAlignment="1">
      <alignment horizontal="center" vertical="center"/>
    </xf>
    <xf numFmtId="0" fontId="25" fillId="0" borderId="0" xfId="2" applyFont="1" applyBorder="1" applyAlignment="1">
      <alignment horizontal="left"/>
    </xf>
    <xf numFmtId="0" fontId="23" fillId="0" borderId="23" xfId="2" applyBorder="1" applyAlignment="1">
      <alignment horizontal="center" vertical="center" wrapText="1"/>
    </xf>
    <xf numFmtId="0" fontId="23" fillId="0" borderId="24" xfId="2" applyFont="1" applyBorder="1" applyAlignment="1">
      <alignment horizontal="center" vertical="center"/>
    </xf>
    <xf numFmtId="0" fontId="23" fillId="0" borderId="28" xfId="2" applyFont="1" applyBorder="1" applyAlignment="1">
      <alignment horizontal="center" vertical="center"/>
    </xf>
    <xf numFmtId="0" fontId="25" fillId="0" borderId="25" xfId="2" applyFont="1" applyBorder="1" applyAlignment="1">
      <alignment horizontal="center" wrapText="1"/>
    </xf>
    <xf numFmtId="0" fontId="23" fillId="0" borderId="26" xfId="2" applyFont="1" applyBorder="1" applyAlignment="1">
      <alignment horizontal="center" vertical="center"/>
    </xf>
    <xf numFmtId="0" fontId="25" fillId="0" borderId="27" xfId="2" applyFont="1" applyBorder="1" applyAlignment="1">
      <alignment horizontal="center" wrapText="1"/>
    </xf>
    <xf numFmtId="0" fontId="23" fillId="0" borderId="32" xfId="2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25" fillId="0" borderId="46" xfId="4" applyFont="1" applyBorder="1" applyAlignment="1">
      <alignment horizontal="left" vertical="top" wrapText="1"/>
    </xf>
    <xf numFmtId="0" fontId="23" fillId="0" borderId="37" xfId="4" applyFont="1" applyBorder="1" applyAlignment="1">
      <alignment horizontal="center" vertical="center"/>
    </xf>
    <xf numFmtId="0" fontId="23" fillId="0" borderId="49" xfId="4" applyFont="1" applyBorder="1" applyAlignment="1">
      <alignment horizontal="center" vertical="center"/>
    </xf>
    <xf numFmtId="0" fontId="25" fillId="0" borderId="48" xfId="4" applyFont="1" applyBorder="1" applyAlignment="1">
      <alignment horizontal="left" vertical="top" wrapText="1"/>
    </xf>
    <xf numFmtId="0" fontId="23" fillId="0" borderId="0" xfId="4" applyFont="1" applyBorder="1" applyAlignment="1">
      <alignment horizontal="center" vertical="center"/>
    </xf>
    <xf numFmtId="0" fontId="25" fillId="0" borderId="50" xfId="4" applyFont="1" applyBorder="1" applyAlignment="1">
      <alignment horizontal="left" vertical="top" wrapText="1"/>
    </xf>
    <xf numFmtId="0" fontId="23" fillId="0" borderId="50" xfId="4" applyFont="1" applyBorder="1" applyAlignment="1">
      <alignment horizontal="center" vertical="center"/>
    </xf>
    <xf numFmtId="0" fontId="25" fillId="0" borderId="54" xfId="4" applyFont="1" applyBorder="1" applyAlignment="1">
      <alignment horizontal="left" vertical="top" wrapText="1"/>
    </xf>
    <xf numFmtId="0" fontId="23" fillId="0" borderId="28" xfId="4" applyFont="1" applyBorder="1" applyAlignment="1">
      <alignment horizontal="center" vertical="center"/>
    </xf>
    <xf numFmtId="0" fontId="25" fillId="0" borderId="55" xfId="4" applyFont="1" applyBorder="1" applyAlignment="1">
      <alignment horizontal="left" vertical="top" wrapText="1"/>
    </xf>
    <xf numFmtId="0" fontId="25" fillId="0" borderId="29" xfId="4" applyFont="1" applyBorder="1" applyAlignment="1">
      <alignment horizontal="left" vertical="top" wrapText="1"/>
    </xf>
    <xf numFmtId="0" fontId="23" fillId="0" borderId="29" xfId="4" applyFont="1" applyBorder="1" applyAlignment="1">
      <alignment horizontal="center" vertical="center"/>
    </xf>
    <xf numFmtId="0" fontId="24" fillId="0" borderId="0" xfId="4" applyFont="1" applyBorder="1" applyAlignment="1">
      <alignment horizontal="center" vertical="center" wrapText="1"/>
    </xf>
    <xf numFmtId="0" fontId="25" fillId="0" borderId="0" xfId="4" applyFont="1" applyBorder="1" applyAlignment="1">
      <alignment horizontal="left"/>
    </xf>
    <xf numFmtId="0" fontId="25" fillId="0" borderId="23" xfId="4" applyFont="1" applyBorder="1" applyAlignment="1">
      <alignment horizontal="left" vertical="top" wrapText="1"/>
    </xf>
    <xf numFmtId="0" fontId="23" fillId="0" borderId="48" xfId="4" applyFont="1" applyBorder="1" applyAlignment="1">
      <alignment horizontal="center" vertical="center"/>
    </xf>
    <xf numFmtId="0" fontId="23" fillId="0" borderId="24" xfId="4" applyFont="1" applyBorder="1" applyAlignment="1">
      <alignment horizontal="center" vertical="center"/>
    </xf>
    <xf numFmtId="0" fontId="23" fillId="0" borderId="47" xfId="4" applyFont="1" applyBorder="1" applyAlignment="1">
      <alignment horizontal="center" vertical="center"/>
    </xf>
    <xf numFmtId="0" fontId="25" fillId="0" borderId="25" xfId="4" applyFont="1" applyBorder="1" applyAlignment="1">
      <alignment horizontal="center" wrapText="1"/>
    </xf>
    <xf numFmtId="0" fontId="23" fillId="0" borderId="45" xfId="4" applyFont="1" applyBorder="1" applyAlignment="1">
      <alignment horizontal="center" vertical="center"/>
    </xf>
    <xf numFmtId="0" fontId="23" fillId="0" borderId="26" xfId="4" applyFont="1" applyBorder="1" applyAlignment="1">
      <alignment horizontal="center" vertical="center"/>
    </xf>
    <xf numFmtId="0" fontId="25" fillId="0" borderId="27" xfId="4" applyFont="1" applyBorder="1" applyAlignment="1">
      <alignment horizontal="center" wrapText="1"/>
    </xf>
    <xf numFmtId="0" fontId="23" fillId="0" borderId="32" xfId="4" applyFont="1" applyBorder="1" applyAlignment="1">
      <alignment horizontal="center" vertical="center"/>
    </xf>
    <xf numFmtId="0" fontId="25" fillId="0" borderId="46" xfId="4" applyFont="1" applyBorder="1" applyAlignment="1">
      <alignment horizontal="center" wrapText="1"/>
    </xf>
    <xf numFmtId="0" fontId="25" fillId="0" borderId="26" xfId="4" applyFont="1" applyBorder="1" applyAlignment="1">
      <alignment horizontal="center" wrapText="1"/>
    </xf>
    <xf numFmtId="0" fontId="25" fillId="0" borderId="47" xfId="4" applyFont="1" applyBorder="1" applyAlignment="1">
      <alignment horizontal="left"/>
    </xf>
    <xf numFmtId="0" fontId="23" fillId="0" borderId="33" xfId="4" applyBorder="1" applyAlignment="1">
      <alignment horizontal="center" vertical="center" wrapText="1"/>
    </xf>
    <xf numFmtId="0" fontId="23" fillId="0" borderId="24" xfId="4" applyBorder="1" applyAlignment="1">
      <alignment horizontal="center" vertical="center" wrapText="1"/>
    </xf>
    <xf numFmtId="0" fontId="23" fillId="0" borderId="28" xfId="4" applyBorder="1" applyAlignment="1">
      <alignment horizontal="center" vertical="center" wrapText="1"/>
    </xf>
    <xf numFmtId="0" fontId="23" fillId="0" borderId="29" xfId="4" applyBorder="1" applyAlignment="1">
      <alignment horizontal="center" vertical="center" wrapText="1"/>
    </xf>
    <xf numFmtId="0" fontId="25" fillId="0" borderId="36" xfId="2" applyFont="1" applyBorder="1" applyAlignment="1">
      <alignment horizontal="center" wrapText="1"/>
    </xf>
    <xf numFmtId="0" fontId="25" fillId="0" borderId="32" xfId="2" applyFont="1" applyBorder="1" applyAlignment="1">
      <alignment horizontal="center" wrapText="1"/>
    </xf>
    <xf numFmtId="0" fontId="23" fillId="0" borderId="33" xfId="2" applyBorder="1" applyAlignment="1">
      <alignment horizontal="center" vertical="center" wrapText="1"/>
    </xf>
    <xf numFmtId="0" fontId="23" fillId="0" borderId="24" xfId="2" applyBorder="1" applyAlignment="1">
      <alignment horizontal="center" vertical="center" wrapText="1"/>
    </xf>
    <xf numFmtId="0" fontId="23" fillId="0" borderId="28" xfId="2" applyBorder="1" applyAlignment="1">
      <alignment horizontal="center" vertical="center" wrapText="1"/>
    </xf>
    <xf numFmtId="0" fontId="23" fillId="0" borderId="29" xfId="2" applyBorder="1" applyAlignment="1">
      <alignment horizontal="center" vertical="center" wrapText="1"/>
    </xf>
    <xf numFmtId="0" fontId="25" fillId="0" borderId="46" xfId="2" applyFont="1" applyBorder="1" applyAlignment="1">
      <alignment horizontal="center" wrapText="1"/>
    </xf>
    <xf numFmtId="0" fontId="25" fillId="0" borderId="26" xfId="2" applyFont="1" applyBorder="1" applyAlignment="1">
      <alignment horizontal="center" wrapText="1"/>
    </xf>
    <xf numFmtId="0" fontId="25" fillId="0" borderId="37" xfId="2" applyFont="1" applyBorder="1" applyAlignment="1">
      <alignment horizontal="left" vertical="top" wrapText="1"/>
    </xf>
    <xf numFmtId="0" fontId="25" fillId="0" borderId="28" xfId="2" applyFont="1" applyBorder="1" applyAlignment="1">
      <alignment horizontal="left" vertical="top" wrapText="1"/>
    </xf>
    <xf numFmtId="0" fontId="25" fillId="0" borderId="29" xfId="2" applyFont="1" applyBorder="1" applyAlignment="1">
      <alignment horizontal="left" vertical="top" wrapText="1"/>
    </xf>
    <xf numFmtId="0" fontId="24" fillId="0" borderId="48" xfId="4" applyFont="1" applyBorder="1" applyAlignment="1">
      <alignment horizontal="center" vertical="center" wrapText="1"/>
    </xf>
    <xf numFmtId="0" fontId="25" fillId="0" borderId="36" xfId="4" applyFont="1" applyBorder="1" applyAlignment="1">
      <alignment horizontal="center" wrapText="1"/>
    </xf>
    <xf numFmtId="0" fontId="25" fillId="0" borderId="32" xfId="4" applyFont="1" applyBorder="1" applyAlignment="1">
      <alignment horizontal="center" wrapText="1"/>
    </xf>
    <xf numFmtId="0" fontId="25" fillId="0" borderId="33" xfId="4" applyFont="1" applyBorder="1" applyAlignment="1">
      <alignment horizontal="left" vertical="top" wrapText="1"/>
    </xf>
    <xf numFmtId="0" fontId="25" fillId="0" borderId="37" xfId="4" applyFont="1" applyBorder="1" applyAlignment="1">
      <alignment horizontal="left" vertical="top" wrapText="1"/>
    </xf>
    <xf numFmtId="0" fontId="25" fillId="0" borderId="28" xfId="4" applyFont="1" applyBorder="1" applyAlignment="1">
      <alignment horizontal="left" vertical="top" wrapText="1"/>
    </xf>
    <xf numFmtId="0" fontId="52" fillId="0" borderId="0" xfId="6" applyFont="1" applyBorder="1" applyAlignment="1">
      <alignment horizontal="center" vertical="center" wrapText="1"/>
    </xf>
    <xf numFmtId="0" fontId="23" fillId="0" borderId="0" xfId="6" applyFont="1" applyBorder="1" applyAlignment="1">
      <alignment horizontal="center" vertical="center"/>
    </xf>
    <xf numFmtId="0" fontId="54" fillId="0" borderId="0" xfId="6" applyFont="1" applyBorder="1" applyAlignment="1">
      <alignment horizontal="left"/>
    </xf>
    <xf numFmtId="0" fontId="23" fillId="0" borderId="23" xfId="6" applyFont="1" applyBorder="1" applyAlignment="1">
      <alignment horizontal="center" vertical="center" wrapText="1"/>
    </xf>
    <xf numFmtId="0" fontId="23" fillId="0" borderId="24" xfId="6" applyFont="1" applyBorder="1" applyAlignment="1">
      <alignment horizontal="center" vertical="center"/>
    </xf>
    <xf numFmtId="0" fontId="23" fillId="0" borderId="28" xfId="6" applyFont="1" applyBorder="1" applyAlignment="1">
      <alignment horizontal="center" vertical="center"/>
    </xf>
    <xf numFmtId="0" fontId="23" fillId="0" borderId="29" xfId="6" applyFont="1" applyBorder="1" applyAlignment="1">
      <alignment horizontal="center" vertical="center"/>
    </xf>
    <xf numFmtId="0" fontId="54" fillId="0" borderId="25" xfId="6" applyFont="1" applyBorder="1" applyAlignment="1">
      <alignment horizontal="center" wrapText="1"/>
    </xf>
    <xf numFmtId="0" fontId="23" fillId="0" borderId="26" xfId="6" applyFont="1" applyBorder="1" applyAlignment="1">
      <alignment horizontal="center" vertical="center"/>
    </xf>
    <xf numFmtId="0" fontId="54" fillId="0" borderId="27" xfId="6" applyFont="1" applyBorder="1" applyAlignment="1">
      <alignment horizontal="center" wrapText="1"/>
    </xf>
    <xf numFmtId="0" fontId="23" fillId="0" borderId="32" xfId="6" applyFont="1" applyBorder="1" applyAlignment="1">
      <alignment horizontal="center" vertical="center"/>
    </xf>
    <xf numFmtId="0" fontId="54" fillId="0" borderId="33" xfId="6" applyFont="1" applyBorder="1" applyAlignment="1">
      <alignment horizontal="left" vertical="top" wrapText="1"/>
    </xf>
    <xf numFmtId="0" fontId="23" fillId="0" borderId="37" xfId="6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54" fillId="0" borderId="23" xfId="6" applyFont="1" applyBorder="1" applyAlignment="1">
      <alignment horizontal="left" vertical="top" wrapText="1"/>
    </xf>
    <xf numFmtId="0" fontId="23" fillId="0" borderId="48" xfId="6" applyFont="1" applyBorder="1" applyAlignment="1">
      <alignment horizontal="center" vertical="center"/>
    </xf>
    <xf numFmtId="0" fontId="23" fillId="0" borderId="47" xfId="6" applyFont="1" applyBorder="1" applyAlignment="1">
      <alignment horizontal="center" vertical="center"/>
    </xf>
    <xf numFmtId="0" fontId="23" fillId="0" borderId="45" xfId="6" applyFont="1" applyBorder="1" applyAlignment="1">
      <alignment horizontal="center" vertical="center"/>
    </xf>
    <xf numFmtId="0" fontId="54" fillId="0" borderId="46" xfId="6" applyFont="1" applyBorder="1" applyAlignment="1">
      <alignment horizontal="left" vertical="top" wrapText="1"/>
    </xf>
    <xf numFmtId="0" fontId="23" fillId="0" borderId="49" xfId="6" applyFont="1" applyBorder="1" applyAlignment="1">
      <alignment horizontal="center" vertical="center"/>
    </xf>
    <xf numFmtId="0" fontId="54" fillId="0" borderId="48" xfId="6" applyFont="1" applyBorder="1" applyAlignment="1">
      <alignment horizontal="left" vertical="top" wrapText="1"/>
    </xf>
    <xf numFmtId="0" fontId="54" fillId="0" borderId="50" xfId="6" applyFont="1" applyBorder="1" applyAlignment="1">
      <alignment horizontal="left" vertical="top" wrapText="1"/>
    </xf>
    <xf numFmtId="0" fontId="23" fillId="0" borderId="50" xfId="6" applyFont="1" applyBorder="1" applyAlignment="1">
      <alignment horizontal="center" vertical="center"/>
    </xf>
    <xf numFmtId="0" fontId="54" fillId="0" borderId="54" xfId="6" applyFont="1" applyBorder="1" applyAlignment="1">
      <alignment horizontal="left" vertical="top" wrapText="1"/>
    </xf>
    <xf numFmtId="0" fontId="54" fillId="0" borderId="55" xfId="6" applyFont="1" applyBorder="1" applyAlignment="1">
      <alignment horizontal="left" vertical="top" wrapText="1"/>
    </xf>
    <xf numFmtId="0" fontId="54" fillId="0" borderId="29" xfId="6" applyFont="1" applyBorder="1" applyAlignment="1">
      <alignment horizontal="left" vertical="top" wrapText="1"/>
    </xf>
    <xf numFmtId="0" fontId="54" fillId="0" borderId="42" xfId="6" applyFont="1" applyBorder="1" applyAlignment="1">
      <alignment horizontal="left" vertical="top" wrapText="1"/>
    </xf>
    <xf numFmtId="0" fontId="54" fillId="0" borderId="0" xfId="6" applyFont="1" applyBorder="1" applyAlignment="1">
      <alignment horizontal="left" vertical="top" wrapText="1"/>
    </xf>
    <xf numFmtId="0" fontId="4" fillId="0" borderId="14" xfId="0" applyFont="1" applyBorder="1" applyAlignment="1">
      <alignment horizontal="center" vertical="center"/>
    </xf>
    <xf numFmtId="0" fontId="54" fillId="0" borderId="0" xfId="6" applyFont="1" applyBorder="1" applyAlignment="1">
      <alignment horizontal="center" wrapText="1"/>
    </xf>
    <xf numFmtId="0" fontId="53" fillId="0" borderId="0" xfId="6" applyFont="1" applyBorder="1" applyAlignment="1">
      <alignment horizontal="left"/>
    </xf>
    <xf numFmtId="0" fontId="33" fillId="0" borderId="0" xfId="6" applyFont="1" applyBorder="1" applyAlignment="1">
      <alignment horizontal="center" vertical="center"/>
    </xf>
    <xf numFmtId="0" fontId="52" fillId="0" borderId="0" xfId="16" applyFont="1" applyBorder="1" applyAlignment="1">
      <alignment horizontal="center" vertical="center" wrapText="1"/>
    </xf>
    <xf numFmtId="0" fontId="23" fillId="0" borderId="0" xfId="16" applyFont="1" applyBorder="1" applyAlignment="1">
      <alignment horizontal="center" vertical="center"/>
    </xf>
    <xf numFmtId="0" fontId="54" fillId="0" borderId="0" xfId="16" applyFont="1" applyBorder="1" applyAlignment="1">
      <alignment horizontal="left"/>
    </xf>
    <xf numFmtId="0" fontId="54" fillId="0" borderId="0" xfId="16" applyFont="1" applyBorder="1" applyAlignment="1">
      <alignment horizontal="left" vertical="top" wrapText="1"/>
    </xf>
    <xf numFmtId="0" fontId="54" fillId="0" borderId="0" xfId="16" applyFont="1" applyBorder="1" applyAlignment="1">
      <alignment horizontal="center" wrapText="1"/>
    </xf>
    <xf numFmtId="0" fontId="30" fillId="0" borderId="23" xfId="16" applyFont="1" applyBorder="1" applyAlignment="1">
      <alignment horizontal="left" vertical="top" wrapText="1"/>
    </xf>
    <xf numFmtId="0" fontId="29" fillId="0" borderId="48" xfId="16" applyFont="1" applyBorder="1" applyAlignment="1">
      <alignment horizontal="center" vertical="center"/>
    </xf>
    <xf numFmtId="0" fontId="29" fillId="0" borderId="24" xfId="16" applyFont="1" applyBorder="1" applyAlignment="1">
      <alignment horizontal="center" vertical="center"/>
    </xf>
    <xf numFmtId="0" fontId="29" fillId="0" borderId="28" xfId="16" applyFont="1" applyBorder="1" applyAlignment="1">
      <alignment horizontal="center" vertical="center"/>
    </xf>
    <xf numFmtId="0" fontId="29" fillId="0" borderId="47" xfId="16" applyFont="1" applyBorder="1" applyAlignment="1">
      <alignment horizontal="center" vertical="center"/>
    </xf>
    <xf numFmtId="0" fontId="29" fillId="0" borderId="29" xfId="16" applyFont="1" applyBorder="1" applyAlignment="1">
      <alignment horizontal="center" vertical="center"/>
    </xf>
    <xf numFmtId="0" fontId="30" fillId="0" borderId="25" xfId="16" applyFont="1" applyBorder="1" applyAlignment="1">
      <alignment horizontal="center" wrapText="1"/>
    </xf>
    <xf numFmtId="0" fontId="29" fillId="0" borderId="45" xfId="16" applyFont="1" applyBorder="1" applyAlignment="1">
      <alignment horizontal="center" vertical="center"/>
    </xf>
    <xf numFmtId="0" fontId="29" fillId="0" borderId="26" xfId="16" applyFont="1" applyBorder="1" applyAlignment="1">
      <alignment horizontal="center" vertical="center"/>
    </xf>
    <xf numFmtId="0" fontId="30" fillId="0" borderId="27" xfId="16" applyFont="1" applyBorder="1" applyAlignment="1">
      <alignment horizontal="center" wrapText="1"/>
    </xf>
    <xf numFmtId="0" fontId="29" fillId="0" borderId="32" xfId="16" applyFont="1" applyBorder="1" applyAlignment="1">
      <alignment horizontal="center" vertical="center"/>
    </xf>
    <xf numFmtId="0" fontId="24" fillId="0" borderId="0" xfId="16" applyFont="1" applyBorder="1" applyAlignment="1">
      <alignment horizontal="center" vertical="center" wrapText="1"/>
    </xf>
    <xf numFmtId="0" fontId="29" fillId="0" borderId="0" xfId="16" applyFont="1" applyBorder="1" applyAlignment="1">
      <alignment horizontal="center" vertical="center"/>
    </xf>
    <xf numFmtId="0" fontId="30" fillId="0" borderId="0" xfId="16" applyFont="1" applyBorder="1" applyAlignment="1">
      <alignment horizontal="left"/>
    </xf>
    <xf numFmtId="0" fontId="30" fillId="0" borderId="46" xfId="16" applyFont="1" applyBorder="1" applyAlignment="1">
      <alignment horizontal="left" vertical="top" wrapText="1"/>
    </xf>
    <xf numFmtId="0" fontId="29" fillId="0" borderId="37" xfId="16" applyFont="1" applyBorder="1" applyAlignment="1">
      <alignment horizontal="center" vertical="center"/>
    </xf>
    <xf numFmtId="0" fontId="29" fillId="0" borderId="49" xfId="16" applyFont="1" applyBorder="1" applyAlignment="1">
      <alignment horizontal="center" vertical="center"/>
    </xf>
    <xf numFmtId="0" fontId="30" fillId="0" borderId="48" xfId="16" applyFont="1" applyBorder="1" applyAlignment="1">
      <alignment horizontal="left" vertical="top" wrapText="1"/>
    </xf>
    <xf numFmtId="0" fontId="30" fillId="0" borderId="50" xfId="16" applyFont="1" applyBorder="1" applyAlignment="1">
      <alignment horizontal="left" vertical="top" wrapText="1"/>
    </xf>
    <xf numFmtId="0" fontId="29" fillId="0" borderId="50" xfId="16" applyFont="1" applyBorder="1" applyAlignment="1">
      <alignment horizontal="center" vertical="center"/>
    </xf>
    <xf numFmtId="0" fontId="30" fillId="0" borderId="54" xfId="16" applyFont="1" applyBorder="1" applyAlignment="1">
      <alignment horizontal="left" vertical="top" wrapText="1"/>
    </xf>
    <xf numFmtId="0" fontId="30" fillId="0" borderId="55" xfId="16" applyFont="1" applyBorder="1" applyAlignment="1">
      <alignment horizontal="left" vertical="top" wrapText="1"/>
    </xf>
    <xf numFmtId="0" fontId="30" fillId="0" borderId="29" xfId="16" applyFont="1" applyBorder="1" applyAlignment="1">
      <alignment horizontal="left" vertical="top" wrapText="1"/>
    </xf>
    <xf numFmtId="0" fontId="29" fillId="0" borderId="23" xfId="5" applyBorder="1" applyAlignment="1">
      <alignment horizontal="center" vertical="center" wrapText="1"/>
    </xf>
    <xf numFmtId="0" fontId="29" fillId="0" borderId="60" xfId="5" applyFont="1" applyBorder="1" applyAlignment="1">
      <alignment horizontal="center" vertical="center"/>
    </xf>
    <xf numFmtId="0" fontId="24" fillId="0" borderId="0" xfId="5" applyFont="1" applyBorder="1" applyAlignment="1">
      <alignment horizontal="center" vertical="center" wrapText="1"/>
    </xf>
    <xf numFmtId="0" fontId="29" fillId="0" borderId="0" xfId="5" applyFont="1" applyBorder="1" applyAlignment="1">
      <alignment horizontal="center" vertical="center"/>
    </xf>
    <xf numFmtId="0" fontId="30" fillId="0" borderId="33" xfId="5" applyFont="1" applyBorder="1" applyAlignment="1">
      <alignment horizontal="left" vertical="top" wrapText="1"/>
    </xf>
    <xf numFmtId="0" fontId="29" fillId="0" borderId="37" xfId="5" applyFont="1" applyBorder="1" applyAlignment="1">
      <alignment horizontal="center" vertical="center"/>
    </xf>
    <xf numFmtId="0" fontId="30" fillId="0" borderId="42" xfId="5" applyFont="1" applyBorder="1" applyAlignment="1">
      <alignment horizontal="left" vertical="top" wrapText="1"/>
    </xf>
    <xf numFmtId="0" fontId="29" fillId="0" borderId="29" xfId="5" applyFont="1" applyBorder="1" applyAlignment="1">
      <alignment horizontal="center" vertical="center"/>
    </xf>
    <xf numFmtId="0" fontId="30" fillId="0" borderId="0" xfId="5" applyFont="1" applyBorder="1" applyAlignment="1">
      <alignment horizontal="left"/>
    </xf>
    <xf numFmtId="0" fontId="29" fillId="0" borderId="24" xfId="5" applyFont="1" applyBorder="1" applyAlignment="1">
      <alignment horizontal="center" vertical="center"/>
    </xf>
    <xf numFmtId="0" fontId="29" fillId="0" borderId="28" xfId="5" applyFont="1" applyBorder="1" applyAlignment="1">
      <alignment horizontal="center" vertical="center"/>
    </xf>
    <xf numFmtId="0" fontId="30" fillId="0" borderId="25" xfId="5" applyFont="1" applyBorder="1" applyAlignment="1">
      <alignment horizontal="center" wrapText="1"/>
    </xf>
    <xf numFmtId="0" fontId="29" fillId="0" borderId="45" xfId="5" applyFont="1" applyBorder="1" applyAlignment="1">
      <alignment horizontal="center" vertical="center"/>
    </xf>
    <xf numFmtId="0" fontId="29" fillId="0" borderId="26" xfId="5" applyFont="1" applyBorder="1" applyAlignment="1">
      <alignment horizontal="center" vertical="center"/>
    </xf>
    <xf numFmtId="0" fontId="30" fillId="0" borderId="27" xfId="5" applyFont="1" applyBorder="1" applyAlignment="1">
      <alignment horizontal="center" wrapText="1"/>
    </xf>
    <xf numFmtId="0" fontId="29" fillId="0" borderId="32" xfId="5" applyFont="1" applyBorder="1" applyAlignment="1">
      <alignment horizontal="center" vertical="center"/>
    </xf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18" fillId="0" borderId="15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18" fillId="0" borderId="10" xfId="0" applyFont="1" applyBorder="1" applyAlignment="1">
      <alignment horizontal="center" vertical="center" wrapText="1"/>
    </xf>
    <xf numFmtId="0" fontId="3" fillId="0" borderId="65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52" fillId="0" borderId="0" xfId="24" applyFont="1" applyBorder="1" applyAlignment="1">
      <alignment horizontal="center" vertical="center" wrapText="1"/>
    </xf>
    <xf numFmtId="0" fontId="56" fillId="0" borderId="47" xfId="24" applyFont="1" applyBorder="1" applyAlignment="1">
      <alignment horizontal="left"/>
    </xf>
    <xf numFmtId="0" fontId="42" fillId="0" borderId="33" xfId="24" applyFont="1" applyBorder="1" applyAlignment="1">
      <alignment horizontal="center" vertical="center" wrapText="1"/>
    </xf>
    <xf numFmtId="0" fontId="42" fillId="0" borderId="24" xfId="24" applyFont="1" applyBorder="1" applyAlignment="1">
      <alignment horizontal="center" vertical="center" wrapText="1"/>
    </xf>
    <xf numFmtId="0" fontId="42" fillId="0" borderId="28" xfId="24" applyFont="1" applyBorder="1" applyAlignment="1">
      <alignment horizontal="center" vertical="center" wrapText="1"/>
    </xf>
    <xf numFmtId="0" fontId="42" fillId="0" borderId="29" xfId="24" applyFont="1" applyBorder="1" applyAlignment="1">
      <alignment horizontal="center" vertical="center" wrapText="1"/>
    </xf>
    <xf numFmtId="0" fontId="56" fillId="0" borderId="46" xfId="24" applyFont="1" applyBorder="1" applyAlignment="1">
      <alignment horizontal="center" wrapText="1"/>
    </xf>
    <xf numFmtId="0" fontId="56" fillId="0" borderId="26" xfId="24" applyFont="1" applyBorder="1" applyAlignment="1">
      <alignment horizontal="center" wrapText="1"/>
    </xf>
    <xf numFmtId="0" fontId="56" fillId="0" borderId="36" xfId="24" applyFont="1" applyBorder="1" applyAlignment="1">
      <alignment horizontal="center" wrapText="1"/>
    </xf>
    <xf numFmtId="0" fontId="56" fillId="0" borderId="32" xfId="24" applyFont="1" applyBorder="1" applyAlignment="1">
      <alignment horizontal="center" wrapText="1"/>
    </xf>
    <xf numFmtId="0" fontId="56" fillId="0" borderId="33" xfId="24" applyFont="1" applyBorder="1" applyAlignment="1">
      <alignment horizontal="left" vertical="top" wrapText="1"/>
    </xf>
    <xf numFmtId="0" fontId="56" fillId="0" borderId="37" xfId="24" applyFont="1" applyBorder="1" applyAlignment="1">
      <alignment horizontal="left" vertical="top" wrapText="1"/>
    </xf>
    <xf numFmtId="0" fontId="56" fillId="0" borderId="28" xfId="24" applyFont="1" applyBorder="1" applyAlignment="1">
      <alignment horizontal="left" vertical="top" wrapText="1"/>
    </xf>
    <xf numFmtId="0" fontId="56" fillId="0" borderId="29" xfId="24" applyFont="1" applyBorder="1" applyAlignment="1">
      <alignment horizontal="left" vertical="top" wrapText="1"/>
    </xf>
    <xf numFmtId="0" fontId="4" fillId="0" borderId="22" xfId="0" applyFont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34" fillId="0" borderId="4" xfId="0" applyFont="1" applyBorder="1" applyAlignment="1">
      <alignment vertical="center"/>
    </xf>
    <xf numFmtId="0" fontId="34" fillId="0" borderId="5" xfId="0" applyFont="1" applyBorder="1" applyAlignment="1">
      <alignment vertical="center"/>
    </xf>
    <xf numFmtId="0" fontId="36" fillId="0" borderId="15" xfId="0" applyFont="1" applyBorder="1" applyAlignment="1">
      <alignment horizontal="center" vertical="center" wrapText="1"/>
    </xf>
    <xf numFmtId="0" fontId="36" fillId="0" borderId="1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5" fillId="0" borderId="28" xfId="23" applyFont="1" applyBorder="1" applyAlignment="1">
      <alignment horizontal="left" vertical="top" wrapText="1"/>
    </xf>
    <xf numFmtId="0" fontId="25" fillId="0" borderId="29" xfId="23" applyFont="1" applyBorder="1" applyAlignment="1">
      <alignment horizontal="left" vertical="top" wrapText="1"/>
    </xf>
    <xf numFmtId="0" fontId="24" fillId="0" borderId="0" xfId="23" applyFont="1" applyBorder="1" applyAlignment="1">
      <alignment horizontal="center" vertical="center" wrapText="1"/>
    </xf>
    <xf numFmtId="0" fontId="25" fillId="0" borderId="47" xfId="23" applyFont="1" applyBorder="1" applyAlignment="1">
      <alignment horizontal="left"/>
    </xf>
    <xf numFmtId="0" fontId="25" fillId="0" borderId="33" xfId="23" applyFont="1" applyBorder="1" applyAlignment="1">
      <alignment horizontal="left" vertical="top" wrapText="1"/>
    </xf>
    <xf numFmtId="0" fontId="25" fillId="0" borderId="37" xfId="23" applyFont="1" applyBorder="1" applyAlignment="1">
      <alignment horizontal="left" vertical="top" wrapText="1"/>
    </xf>
    <xf numFmtId="0" fontId="25" fillId="0" borderId="36" xfId="23" applyFont="1" applyBorder="1" applyAlignment="1">
      <alignment horizontal="center" wrapText="1"/>
    </xf>
    <xf numFmtId="0" fontId="25" fillId="0" borderId="32" xfId="23" applyFont="1" applyBorder="1" applyAlignment="1">
      <alignment horizontal="center" wrapText="1"/>
    </xf>
    <xf numFmtId="0" fontId="25" fillId="0" borderId="46" xfId="23" applyFont="1" applyBorder="1" applyAlignment="1">
      <alignment horizontal="center" wrapText="1"/>
    </xf>
    <xf numFmtId="0" fontId="25" fillId="0" borderId="26" xfId="23" applyFont="1" applyBorder="1" applyAlignment="1">
      <alignment horizontal="center" wrapText="1"/>
    </xf>
    <xf numFmtId="0" fontId="23" fillId="0" borderId="33" xfId="23" applyBorder="1" applyAlignment="1">
      <alignment horizontal="center" vertical="center" wrapText="1"/>
    </xf>
    <xf numFmtId="0" fontId="23" fillId="0" borderId="24" xfId="23" applyBorder="1" applyAlignment="1">
      <alignment horizontal="center" vertical="center" wrapText="1"/>
    </xf>
    <xf numFmtId="0" fontId="23" fillId="0" borderId="28" xfId="23" applyBorder="1" applyAlignment="1">
      <alignment horizontal="center" vertical="center" wrapText="1"/>
    </xf>
    <xf numFmtId="0" fontId="23" fillId="0" borderId="29" xfId="23" applyBorder="1" applyAlignment="1">
      <alignment horizontal="center" vertical="center" wrapText="1"/>
    </xf>
    <xf numFmtId="0" fontId="30" fillId="0" borderId="46" xfId="17" applyFont="1" applyBorder="1" applyAlignment="1">
      <alignment horizontal="left" vertical="top" wrapText="1"/>
    </xf>
    <xf numFmtId="0" fontId="29" fillId="0" borderId="37" xfId="17" applyFont="1" applyBorder="1" applyAlignment="1">
      <alignment horizontal="center" vertical="center"/>
    </xf>
    <xf numFmtId="0" fontId="29" fillId="0" borderId="49" xfId="17" applyFont="1" applyBorder="1" applyAlignment="1">
      <alignment horizontal="center" vertical="center"/>
    </xf>
    <xf numFmtId="0" fontId="30" fillId="0" borderId="45" xfId="17" applyFont="1" applyBorder="1" applyAlignment="1">
      <alignment horizontal="left" vertical="top" wrapText="1"/>
    </xf>
    <xf numFmtId="0" fontId="29" fillId="0" borderId="0" xfId="17" applyFont="1" applyBorder="1" applyAlignment="1">
      <alignment horizontal="center" vertical="center"/>
    </xf>
    <xf numFmtId="0" fontId="29" fillId="0" borderId="66" xfId="17" applyFont="1" applyBorder="1" applyAlignment="1">
      <alignment horizontal="center" vertical="center"/>
    </xf>
    <xf numFmtId="0" fontId="30" fillId="0" borderId="48" xfId="17" applyFont="1" applyBorder="1" applyAlignment="1">
      <alignment horizontal="left" vertical="top" wrapText="1"/>
    </xf>
    <xf numFmtId="0" fontId="30" fillId="0" borderId="50" xfId="17" applyFont="1" applyBorder="1" applyAlignment="1">
      <alignment horizontal="left" vertical="top" wrapText="1"/>
    </xf>
    <xf numFmtId="0" fontId="29" fillId="0" borderId="50" xfId="17" applyFont="1" applyBorder="1" applyAlignment="1">
      <alignment horizontal="center" vertical="center"/>
    </xf>
    <xf numFmtId="0" fontId="30" fillId="0" borderId="54" xfId="17" applyFont="1" applyBorder="1" applyAlignment="1">
      <alignment horizontal="left" vertical="top" wrapText="1"/>
    </xf>
    <xf numFmtId="0" fontId="29" fillId="0" borderId="28" xfId="17" applyFont="1" applyBorder="1" applyAlignment="1">
      <alignment horizontal="center" vertical="center"/>
    </xf>
    <xf numFmtId="0" fontId="30" fillId="0" borderId="67" xfId="17" applyFont="1" applyBorder="1" applyAlignment="1">
      <alignment horizontal="left" vertical="top" wrapText="1"/>
    </xf>
    <xf numFmtId="0" fontId="30" fillId="0" borderId="55" xfId="17" applyFont="1" applyBorder="1" applyAlignment="1">
      <alignment horizontal="left" vertical="top" wrapText="1"/>
    </xf>
    <xf numFmtId="0" fontId="30" fillId="0" borderId="68" xfId="17" applyFont="1" applyBorder="1" applyAlignment="1">
      <alignment horizontal="left" vertical="top" wrapText="1"/>
    </xf>
    <xf numFmtId="0" fontId="29" fillId="0" borderId="47" xfId="17" applyFont="1" applyBorder="1" applyAlignment="1">
      <alignment horizontal="center" vertical="center"/>
    </xf>
    <xf numFmtId="0" fontId="30" fillId="0" borderId="29" xfId="17" applyFont="1" applyBorder="1" applyAlignment="1">
      <alignment horizontal="left" vertical="top" wrapText="1"/>
    </xf>
    <xf numFmtId="0" fontId="29" fillId="0" borderId="29" xfId="17" applyFont="1" applyBorder="1" applyAlignment="1">
      <alignment horizontal="center" vertical="center"/>
    </xf>
    <xf numFmtId="0" fontId="24" fillId="0" borderId="0" xfId="17" applyFont="1" applyBorder="1" applyAlignment="1">
      <alignment horizontal="center" vertical="center" wrapText="1"/>
    </xf>
    <xf numFmtId="0" fontId="30" fillId="0" borderId="0" xfId="17" applyFont="1" applyBorder="1" applyAlignment="1">
      <alignment horizontal="left"/>
    </xf>
    <xf numFmtId="0" fontId="30" fillId="0" borderId="63" xfId="17" applyFont="1" applyBorder="1" applyAlignment="1">
      <alignment horizontal="left" vertical="top" wrapText="1"/>
    </xf>
    <xf numFmtId="0" fontId="30" fillId="0" borderId="60" xfId="17" applyFont="1" applyBorder="1" applyAlignment="1">
      <alignment horizontal="left" vertical="top" wrapText="1"/>
    </xf>
    <xf numFmtId="0" fontId="29" fillId="0" borderId="48" xfId="17" applyFont="1" applyBorder="1" applyAlignment="1">
      <alignment horizontal="center" vertical="center"/>
    </xf>
    <xf numFmtId="0" fontId="29" fillId="0" borderId="24" xfId="17" applyFont="1" applyBorder="1" applyAlignment="1">
      <alignment horizontal="center" vertical="center"/>
    </xf>
    <xf numFmtId="0" fontId="30" fillId="0" borderId="25" xfId="17" applyFont="1" applyBorder="1" applyAlignment="1">
      <alignment horizontal="center" wrapText="1"/>
    </xf>
    <xf numFmtId="0" fontId="29" fillId="0" borderId="45" xfId="17" applyFont="1" applyBorder="1" applyAlignment="1">
      <alignment horizontal="center" vertical="center"/>
    </xf>
    <xf numFmtId="0" fontId="29" fillId="0" borderId="26" xfId="17" applyFont="1" applyBorder="1" applyAlignment="1">
      <alignment horizontal="center" vertical="center"/>
    </xf>
    <xf numFmtId="0" fontId="30" fillId="0" borderId="27" xfId="17" applyFont="1" applyBorder="1" applyAlignment="1">
      <alignment horizontal="center" wrapText="1"/>
    </xf>
    <xf numFmtId="0" fontId="29" fillId="0" borderId="32" xfId="17" applyFont="1" applyBorder="1" applyAlignment="1">
      <alignment horizontal="center" vertical="center"/>
    </xf>
    <xf numFmtId="0" fontId="30" fillId="2" borderId="67" xfId="17" applyFont="1" applyFill="1" applyBorder="1" applyAlignment="1">
      <alignment horizontal="left" vertical="top" wrapText="1"/>
    </xf>
    <xf numFmtId="0" fontId="29" fillId="2" borderId="0" xfId="17" applyFont="1" applyFill="1" applyBorder="1" applyAlignment="1">
      <alignment horizontal="center" vertical="center"/>
    </xf>
    <xf numFmtId="0" fontId="29" fillId="2" borderId="66" xfId="17" applyFont="1" applyFill="1" applyBorder="1" applyAlignment="1">
      <alignment horizontal="center" vertical="center"/>
    </xf>
    <xf numFmtId="0" fontId="30" fillId="2" borderId="55" xfId="17" applyFont="1" applyFill="1" applyBorder="1" applyAlignment="1">
      <alignment horizontal="left" vertical="top" wrapText="1"/>
    </xf>
    <xf numFmtId="0" fontId="30" fillId="2" borderId="50" xfId="17" applyFont="1" applyFill="1" applyBorder="1" applyAlignment="1">
      <alignment horizontal="left" vertical="top" wrapText="1"/>
    </xf>
    <xf numFmtId="0" fontId="29" fillId="2" borderId="50" xfId="17" applyFont="1" applyFill="1" applyBorder="1" applyAlignment="1">
      <alignment horizontal="center" vertical="center"/>
    </xf>
    <xf numFmtId="0" fontId="30" fillId="2" borderId="68" xfId="17" applyFont="1" applyFill="1" applyBorder="1" applyAlignment="1">
      <alignment horizontal="left" vertical="top" wrapText="1"/>
    </xf>
    <xf numFmtId="0" fontId="29" fillId="2" borderId="47" xfId="17" applyFont="1" applyFill="1" applyBorder="1" applyAlignment="1">
      <alignment horizontal="center" vertical="center"/>
    </xf>
    <xf numFmtId="0" fontId="30" fillId="2" borderId="29" xfId="17" applyFont="1" applyFill="1" applyBorder="1" applyAlignment="1">
      <alignment horizontal="left" vertical="top" wrapText="1"/>
    </xf>
    <xf numFmtId="0" fontId="29" fillId="2" borderId="29" xfId="17" applyFont="1" applyFill="1" applyBorder="1" applyAlignment="1">
      <alignment horizontal="center" vertical="center"/>
    </xf>
    <xf numFmtId="0" fontId="25" fillId="0" borderId="50" xfId="7" applyFont="1" applyBorder="1" applyAlignment="1">
      <alignment horizontal="left" vertical="top" wrapText="1"/>
    </xf>
    <xf numFmtId="0" fontId="23" fillId="0" borderId="50" xfId="7" applyFont="1" applyBorder="1" applyAlignment="1">
      <alignment horizontal="center" vertical="center"/>
    </xf>
    <xf numFmtId="0" fontId="24" fillId="0" borderId="0" xfId="7" applyFont="1" applyBorder="1" applyAlignment="1">
      <alignment horizontal="center" vertical="center" wrapText="1"/>
    </xf>
    <xf numFmtId="0" fontId="23" fillId="0" borderId="0" xfId="7" applyFont="1" applyBorder="1" applyAlignment="1">
      <alignment horizontal="center" vertical="center"/>
    </xf>
    <xf numFmtId="0" fontId="25" fillId="0" borderId="29" xfId="7" applyFont="1" applyBorder="1" applyAlignment="1">
      <alignment horizontal="left" vertical="top" wrapText="1"/>
    </xf>
    <xf numFmtId="0" fontId="23" fillId="0" borderId="29" xfId="7" applyFont="1" applyBorder="1" applyAlignment="1">
      <alignment horizontal="center" vertical="center"/>
    </xf>
    <xf numFmtId="0" fontId="25" fillId="0" borderId="0" xfId="7" applyFont="1" applyBorder="1" applyAlignment="1">
      <alignment horizontal="left"/>
    </xf>
    <xf numFmtId="0" fontId="25" fillId="0" borderId="63" xfId="7" applyFont="1" applyBorder="1" applyAlignment="1">
      <alignment horizontal="left" vertical="top" wrapText="1"/>
    </xf>
    <xf numFmtId="0" fontId="23" fillId="0" borderId="48" xfId="7" applyFont="1" applyBorder="1" applyAlignment="1">
      <alignment horizontal="center" vertical="center"/>
    </xf>
    <xf numFmtId="0" fontId="23" fillId="0" borderId="28" xfId="7" applyFont="1" applyBorder="1" applyAlignment="1">
      <alignment horizontal="center" vertical="center"/>
    </xf>
    <xf numFmtId="0" fontId="23" fillId="0" borderId="47" xfId="7" applyFont="1" applyBorder="1" applyAlignment="1">
      <alignment horizontal="center" vertical="center"/>
    </xf>
    <xf numFmtId="0" fontId="25" fillId="0" borderId="60" xfId="7" applyFont="1" applyBorder="1" applyAlignment="1">
      <alignment horizontal="left" vertical="top" wrapText="1"/>
    </xf>
    <xf numFmtId="0" fontId="23" fillId="0" borderId="24" xfId="7" applyFont="1" applyBorder="1" applyAlignment="1">
      <alignment horizontal="center" vertical="center"/>
    </xf>
    <xf numFmtId="0" fontId="25" fillId="0" borderId="27" xfId="7" applyFont="1" applyBorder="1" applyAlignment="1">
      <alignment horizontal="center" wrapText="1"/>
    </xf>
    <xf numFmtId="0" fontId="23" fillId="0" borderId="32" xfId="7" applyFont="1" applyBorder="1" applyAlignment="1">
      <alignment horizontal="center" vertical="center"/>
    </xf>
    <xf numFmtId="0" fontId="25" fillId="0" borderId="68" xfId="7" applyFont="1" applyBorder="1" applyAlignment="1">
      <alignment horizontal="left" vertical="top" wrapText="1"/>
    </xf>
    <xf numFmtId="0" fontId="25" fillId="0" borderId="67" xfId="7" applyFont="1" applyBorder="1" applyAlignment="1">
      <alignment horizontal="left" vertical="top" wrapText="1"/>
    </xf>
    <xf numFmtId="0" fontId="23" fillId="0" borderId="66" xfId="7" applyFont="1" applyBorder="1" applyAlignment="1">
      <alignment horizontal="center" vertical="center"/>
    </xf>
    <xf numFmtId="0" fontId="25" fillId="0" borderId="55" xfId="7" applyFont="1" applyBorder="1" applyAlignment="1">
      <alignment horizontal="left" vertical="top" wrapText="1"/>
    </xf>
    <xf numFmtId="0" fontId="23" fillId="0" borderId="63" xfId="7" applyBorder="1" applyAlignment="1">
      <alignment horizontal="right" vertical="center" wrapText="1"/>
    </xf>
    <xf numFmtId="0" fontId="23" fillId="0" borderId="37" xfId="7" applyFont="1" applyBorder="1" applyAlignment="1">
      <alignment horizontal="center" vertical="center"/>
    </xf>
    <xf numFmtId="0" fontId="25" fillId="0" borderId="45" xfId="7" applyFont="1" applyBorder="1" applyAlignment="1">
      <alignment horizontal="left" vertical="top" wrapText="1"/>
    </xf>
    <xf numFmtId="0" fontId="25" fillId="0" borderId="48" xfId="7" applyFont="1" applyBorder="1" applyAlignment="1">
      <alignment horizontal="left" vertical="top" wrapText="1"/>
    </xf>
    <xf numFmtId="0" fontId="25" fillId="0" borderId="69" xfId="7" applyFont="1" applyBorder="1" applyAlignment="1">
      <alignment horizontal="left" vertical="top" wrapText="1"/>
    </xf>
    <xf numFmtId="0" fontId="25" fillId="0" borderId="54" xfId="7" applyFont="1" applyBorder="1" applyAlignment="1">
      <alignment horizontal="left" vertical="top" wrapText="1"/>
    </xf>
    <xf numFmtId="0" fontId="25" fillId="0" borderId="23" xfId="7" applyFont="1" applyBorder="1" applyAlignment="1">
      <alignment horizontal="left" vertical="top" wrapText="1"/>
    </xf>
    <xf numFmtId="0" fontId="25" fillId="0" borderId="25" xfId="7" applyFont="1" applyBorder="1" applyAlignment="1">
      <alignment horizontal="center" wrapText="1"/>
    </xf>
    <xf numFmtId="0" fontId="23" fillId="0" borderId="45" xfId="7" applyFont="1" applyBorder="1" applyAlignment="1">
      <alignment horizontal="center" vertical="center"/>
    </xf>
    <xf numFmtId="0" fontId="23" fillId="0" borderId="26" xfId="7" applyFont="1" applyBorder="1" applyAlignment="1">
      <alignment horizontal="center" vertical="center"/>
    </xf>
    <xf numFmtId="0" fontId="25" fillId="0" borderId="46" xfId="7" applyFont="1" applyBorder="1" applyAlignment="1">
      <alignment horizontal="left" vertical="top" wrapText="1"/>
    </xf>
    <xf numFmtId="0" fontId="23" fillId="0" borderId="49" xfId="7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right" vertical="center"/>
    </xf>
    <xf numFmtId="0" fontId="6" fillId="0" borderId="0" xfId="0" applyFont="1" applyBorder="1"/>
    <xf numFmtId="0" fontId="11" fillId="0" borderId="21" xfId="0" applyFont="1" applyBorder="1"/>
    <xf numFmtId="0" fontId="11" fillId="0" borderId="0" xfId="0" applyFont="1" applyBorder="1"/>
    <xf numFmtId="0" fontId="11" fillId="0" borderId="3" xfId="0" applyFont="1" applyBorder="1"/>
    <xf numFmtId="0" fontId="52" fillId="0" borderId="0" xfId="25" applyFont="1" applyBorder="1" applyAlignment="1">
      <alignment horizontal="center" vertical="center" wrapText="1"/>
    </xf>
    <xf numFmtId="0" fontId="42" fillId="0" borderId="0" xfId="25" applyFont="1" applyBorder="1" applyAlignment="1">
      <alignment horizontal="center" vertical="center"/>
    </xf>
    <xf numFmtId="0" fontId="56" fillId="0" borderId="0" xfId="25" applyFont="1" applyBorder="1" applyAlignment="1">
      <alignment horizontal="left"/>
    </xf>
    <xf numFmtId="0" fontId="42" fillId="0" borderId="23" xfId="25" applyFont="1" applyBorder="1" applyAlignment="1">
      <alignment horizontal="center" vertical="center" wrapText="1"/>
    </xf>
    <xf numFmtId="0" fontId="42" fillId="0" borderId="24" xfId="25" applyFont="1" applyBorder="1" applyAlignment="1">
      <alignment horizontal="center" vertical="center"/>
    </xf>
    <xf numFmtId="0" fontId="42" fillId="0" borderId="28" xfId="25" applyFont="1" applyBorder="1" applyAlignment="1">
      <alignment horizontal="center" vertical="center"/>
    </xf>
    <xf numFmtId="0" fontId="42" fillId="0" borderId="29" xfId="25" applyFont="1" applyBorder="1" applyAlignment="1">
      <alignment horizontal="center" vertical="center"/>
    </xf>
    <xf numFmtId="0" fontId="56" fillId="0" borderId="25" xfId="25" applyFont="1" applyBorder="1" applyAlignment="1">
      <alignment horizontal="center" wrapText="1"/>
    </xf>
    <xf numFmtId="0" fontId="42" fillId="0" borderId="26" xfId="25" applyFont="1" applyBorder="1" applyAlignment="1">
      <alignment horizontal="center" vertical="center"/>
    </xf>
    <xf numFmtId="0" fontId="56" fillId="0" borderId="27" xfId="25" applyFont="1" applyBorder="1" applyAlignment="1">
      <alignment horizontal="center" wrapText="1"/>
    </xf>
    <xf numFmtId="0" fontId="42" fillId="0" borderId="32" xfId="25" applyFont="1" applyBorder="1" applyAlignment="1">
      <alignment horizontal="center" vertical="center"/>
    </xf>
    <xf numFmtId="0" fontId="56" fillId="0" borderId="33" xfId="25" applyFont="1" applyBorder="1" applyAlignment="1">
      <alignment horizontal="left" vertical="top" wrapText="1"/>
    </xf>
    <xf numFmtId="0" fontId="42" fillId="0" borderId="37" xfId="25" applyFont="1" applyBorder="1" applyAlignment="1">
      <alignment horizontal="center" vertical="center"/>
    </xf>
    <xf numFmtId="0" fontId="56" fillId="0" borderId="42" xfId="25" applyFont="1" applyBorder="1" applyAlignment="1">
      <alignment horizontal="left" vertical="top" wrapText="1"/>
    </xf>
    <xf numFmtId="0" fontId="25" fillId="0" borderId="67" xfId="8" applyFont="1" applyBorder="1" applyAlignment="1">
      <alignment horizontal="left" vertical="top" wrapText="1"/>
    </xf>
    <xf numFmtId="0" fontId="23" fillId="0" borderId="0" xfId="8" applyFont="1" applyBorder="1" applyAlignment="1">
      <alignment horizontal="center" vertical="center"/>
    </xf>
    <xf numFmtId="0" fontId="23" fillId="0" borderId="66" xfId="8" applyFont="1" applyBorder="1" applyAlignment="1">
      <alignment horizontal="center" vertical="center"/>
    </xf>
    <xf numFmtId="0" fontId="25" fillId="0" borderId="55" xfId="8" applyFont="1" applyBorder="1" applyAlignment="1">
      <alignment horizontal="left" vertical="top" wrapText="1"/>
    </xf>
    <xf numFmtId="0" fontId="25" fillId="0" borderId="50" xfId="8" applyFont="1" applyBorder="1" applyAlignment="1">
      <alignment horizontal="left" vertical="top" wrapText="1"/>
    </xf>
    <xf numFmtId="0" fontId="23" fillId="0" borderId="50" xfId="8" applyFont="1" applyBorder="1" applyAlignment="1">
      <alignment horizontal="center" vertical="center"/>
    </xf>
    <xf numFmtId="0" fontId="30" fillId="0" borderId="29" xfId="9" applyFont="1" applyBorder="1" applyAlignment="1">
      <alignment horizontal="left" vertical="top" wrapText="1"/>
    </xf>
    <xf numFmtId="0" fontId="29" fillId="0" borderId="29" xfId="9" applyFont="1" applyBorder="1" applyAlignment="1">
      <alignment horizontal="center" vertical="center"/>
    </xf>
    <xf numFmtId="0" fontId="24" fillId="0" borderId="0" xfId="9" applyFont="1" applyBorder="1" applyAlignment="1">
      <alignment horizontal="center" vertical="center" wrapText="1"/>
    </xf>
    <xf numFmtId="0" fontId="29" fillId="0" borderId="0" xfId="9" applyFont="1" applyBorder="1" applyAlignment="1">
      <alignment horizontal="center" vertical="center"/>
    </xf>
    <xf numFmtId="0" fontId="30" fillId="0" borderId="0" xfId="9" applyFont="1" applyBorder="1" applyAlignment="1">
      <alignment horizontal="left"/>
    </xf>
    <xf numFmtId="0" fontId="30" fillId="0" borderId="23" xfId="9" applyFont="1" applyBorder="1" applyAlignment="1">
      <alignment horizontal="left" vertical="top" wrapText="1"/>
    </xf>
    <xf numFmtId="0" fontId="29" fillId="0" borderId="48" xfId="9" applyFont="1" applyBorder="1" applyAlignment="1">
      <alignment horizontal="center" vertical="center"/>
    </xf>
    <xf numFmtId="0" fontId="29" fillId="0" borderId="24" xfId="9" applyFont="1" applyBorder="1" applyAlignment="1">
      <alignment horizontal="center" vertical="center"/>
    </xf>
    <xf numFmtId="0" fontId="29" fillId="0" borderId="28" xfId="9" applyFont="1" applyBorder="1" applyAlignment="1">
      <alignment horizontal="center" vertical="center"/>
    </xf>
    <xf numFmtId="0" fontId="29" fillId="0" borderId="47" xfId="9" applyFont="1" applyBorder="1" applyAlignment="1">
      <alignment horizontal="center" vertical="center"/>
    </xf>
    <xf numFmtId="0" fontId="30" fillId="0" borderId="27" xfId="9" applyFont="1" applyBorder="1" applyAlignment="1">
      <alignment horizontal="center" wrapText="1"/>
    </xf>
    <xf numFmtId="0" fontId="29" fillId="0" borderId="32" xfId="9" applyFont="1" applyBorder="1" applyAlignment="1">
      <alignment horizontal="center" vertical="center"/>
    </xf>
    <xf numFmtId="0" fontId="30" fillId="0" borderId="54" xfId="9" applyFont="1" applyBorder="1" applyAlignment="1">
      <alignment horizontal="left" vertical="top" wrapText="1"/>
    </xf>
    <xf numFmtId="0" fontId="29" fillId="0" borderId="37" xfId="9" applyFont="1" applyBorder="1" applyAlignment="1">
      <alignment horizontal="center" vertical="center"/>
    </xf>
    <xf numFmtId="0" fontId="30" fillId="0" borderId="55" xfId="9" applyFont="1" applyBorder="1" applyAlignment="1">
      <alignment horizontal="left" vertical="top" wrapText="1"/>
    </xf>
    <xf numFmtId="0" fontId="30" fillId="0" borderId="46" xfId="9" applyFont="1" applyBorder="1" applyAlignment="1">
      <alignment horizontal="left" vertical="top" wrapText="1"/>
    </xf>
    <xf numFmtId="0" fontId="29" fillId="0" borderId="49" xfId="9" applyFont="1" applyBorder="1" applyAlignment="1">
      <alignment horizontal="center" vertical="center"/>
    </xf>
    <xf numFmtId="0" fontId="30" fillId="0" borderId="48" xfId="9" applyFont="1" applyBorder="1" applyAlignment="1">
      <alignment horizontal="left" vertical="top" wrapText="1"/>
    </xf>
    <xf numFmtId="0" fontId="30" fillId="0" borderId="50" xfId="9" applyFont="1" applyBorder="1" applyAlignment="1">
      <alignment horizontal="left" vertical="top" wrapText="1"/>
    </xf>
    <xf numFmtId="0" fontId="29" fillId="0" borderId="50" xfId="9" applyFont="1" applyBorder="1" applyAlignment="1">
      <alignment horizontal="center" vertical="center"/>
    </xf>
    <xf numFmtId="0" fontId="24" fillId="0" borderId="0" xfId="8" applyFont="1" applyBorder="1" applyAlignment="1">
      <alignment horizontal="center" vertical="center" wrapText="1"/>
    </xf>
    <xf numFmtId="0" fontId="25" fillId="0" borderId="0" xfId="8" applyFont="1" applyBorder="1" applyAlignment="1">
      <alignment horizontal="left"/>
    </xf>
    <xf numFmtId="0" fontId="25" fillId="0" borderId="63" xfId="8" applyFont="1" applyBorder="1" applyAlignment="1">
      <alignment horizontal="left" vertical="top" wrapText="1"/>
    </xf>
    <xf numFmtId="0" fontId="23" fillId="0" borderId="48" xfId="8" applyFont="1" applyBorder="1" applyAlignment="1">
      <alignment horizontal="center" vertical="center"/>
    </xf>
    <xf numFmtId="0" fontId="23" fillId="0" borderId="28" xfId="8" applyFont="1" applyBorder="1" applyAlignment="1">
      <alignment horizontal="center" vertical="center"/>
    </xf>
    <xf numFmtId="0" fontId="23" fillId="0" borderId="47" xfId="8" applyFont="1" applyBorder="1" applyAlignment="1">
      <alignment horizontal="center" vertical="center"/>
    </xf>
    <xf numFmtId="0" fontId="25" fillId="0" borderId="60" xfId="8" applyFont="1" applyBorder="1" applyAlignment="1">
      <alignment horizontal="left" vertical="top" wrapText="1"/>
    </xf>
    <xf numFmtId="0" fontId="23" fillId="0" borderId="24" xfId="8" applyFont="1" applyBorder="1" applyAlignment="1">
      <alignment horizontal="center" vertical="center"/>
    </xf>
    <xf numFmtId="0" fontId="23" fillId="0" borderId="29" xfId="8" applyFont="1" applyBorder="1" applyAlignment="1">
      <alignment horizontal="center" vertical="center"/>
    </xf>
    <xf numFmtId="0" fontId="25" fillId="0" borderId="27" xfId="8" applyFont="1" applyBorder="1" applyAlignment="1">
      <alignment horizontal="center" wrapText="1"/>
    </xf>
    <xf numFmtId="0" fontId="23" fillId="0" borderId="32" xfId="8" applyFont="1" applyBorder="1" applyAlignment="1">
      <alignment horizontal="center" vertical="center"/>
    </xf>
    <xf numFmtId="0" fontId="23" fillId="0" borderId="63" xfId="8" applyBorder="1" applyAlignment="1">
      <alignment horizontal="right" vertical="center" wrapText="1"/>
    </xf>
    <xf numFmtId="0" fontId="23" fillId="0" borderId="37" xfId="8" applyFont="1" applyBorder="1" applyAlignment="1">
      <alignment horizontal="center" vertical="center"/>
    </xf>
    <xf numFmtId="0" fontId="25" fillId="0" borderId="45" xfId="8" applyFont="1" applyBorder="1" applyAlignment="1">
      <alignment horizontal="left" vertical="top" wrapText="1"/>
    </xf>
    <xf numFmtId="0" fontId="25" fillId="0" borderId="48" xfId="8" applyFont="1" applyBorder="1" applyAlignment="1">
      <alignment horizontal="left" vertical="top" wrapText="1"/>
    </xf>
    <xf numFmtId="0" fontId="25" fillId="0" borderId="68" xfId="8" applyFont="1" applyBorder="1" applyAlignment="1">
      <alignment horizontal="left" vertical="top" wrapText="1"/>
    </xf>
    <xf numFmtId="0" fontId="25" fillId="0" borderId="29" xfId="8" applyFont="1" applyBorder="1" applyAlignment="1">
      <alignment horizontal="left" vertical="top" wrapText="1"/>
    </xf>
    <xf numFmtId="0" fontId="29" fillId="0" borderId="23" xfId="9" applyBorder="1" applyAlignment="1">
      <alignment horizontal="center" vertical="center" wrapText="1"/>
    </xf>
    <xf numFmtId="0" fontId="30" fillId="0" borderId="25" xfId="9" applyFont="1" applyBorder="1" applyAlignment="1">
      <alignment horizontal="center" wrapText="1"/>
    </xf>
    <xf numFmtId="0" fontId="29" fillId="0" borderId="26" xfId="9" applyFont="1" applyBorder="1" applyAlignment="1">
      <alignment horizontal="center" vertical="center"/>
    </xf>
    <xf numFmtId="0" fontId="30" fillId="0" borderId="33" xfId="9" applyFont="1" applyBorder="1" applyAlignment="1">
      <alignment horizontal="left" vertical="top" wrapText="1"/>
    </xf>
    <xf numFmtId="0" fontId="30" fillId="0" borderId="42" xfId="9" applyFont="1" applyBorder="1" applyAlignment="1">
      <alignment horizontal="left" vertical="top" wrapText="1"/>
    </xf>
    <xf numFmtId="0" fontId="43" fillId="0" borderId="67" xfId="28" applyFont="1" applyBorder="1" applyAlignment="1">
      <alignment horizontal="left" vertical="top" wrapText="1"/>
    </xf>
    <xf numFmtId="0" fontId="42" fillId="0" borderId="0" xfId="28" applyFont="1" applyBorder="1" applyAlignment="1">
      <alignment horizontal="center" vertical="center"/>
    </xf>
    <xf numFmtId="0" fontId="42" fillId="0" borderId="66" xfId="28" applyFont="1" applyBorder="1" applyAlignment="1">
      <alignment horizontal="center" vertical="center"/>
    </xf>
    <xf numFmtId="0" fontId="43" fillId="0" borderId="55" xfId="28" applyFont="1" applyBorder="1" applyAlignment="1">
      <alignment horizontal="left" vertical="top" wrapText="1"/>
    </xf>
    <xf numFmtId="0" fontId="43" fillId="0" borderId="50" xfId="28" applyFont="1" applyBorder="1" applyAlignment="1">
      <alignment horizontal="left" vertical="top" wrapText="1"/>
    </xf>
    <xf numFmtId="0" fontId="42" fillId="0" borderId="50" xfId="28" applyFont="1" applyBorder="1" applyAlignment="1">
      <alignment horizontal="center" vertical="center"/>
    </xf>
    <xf numFmtId="0" fontId="43" fillId="0" borderId="68" xfId="28" applyFont="1" applyBorder="1" applyAlignment="1">
      <alignment horizontal="left" vertical="top" wrapText="1"/>
    </xf>
    <xf numFmtId="0" fontId="42" fillId="0" borderId="47" xfId="28" applyFont="1" applyBorder="1" applyAlignment="1">
      <alignment horizontal="center" vertical="center"/>
    </xf>
    <xf numFmtId="0" fontId="43" fillId="0" borderId="29" xfId="28" applyFont="1" applyBorder="1" applyAlignment="1">
      <alignment horizontal="left" vertical="top" wrapText="1"/>
    </xf>
    <xf numFmtId="0" fontId="42" fillId="0" borderId="29" xfId="28" applyFont="1" applyBorder="1" applyAlignment="1">
      <alignment horizontal="center" vertical="center"/>
    </xf>
    <xf numFmtId="0" fontId="42" fillId="0" borderId="63" xfId="28" applyBorder="1" applyAlignment="1">
      <alignment horizontal="right" vertical="center" wrapText="1"/>
    </xf>
    <xf numFmtId="0" fontId="42" fillId="0" borderId="37" xfId="28" applyFont="1" applyBorder="1" applyAlignment="1">
      <alignment horizontal="center" vertical="center"/>
    </xf>
    <xf numFmtId="0" fontId="42" fillId="0" borderId="28" xfId="28" applyFont="1" applyBorder="1" applyAlignment="1">
      <alignment horizontal="center" vertical="center"/>
    </xf>
    <xf numFmtId="0" fontId="43" fillId="0" borderId="45" xfId="28" applyFont="1" applyBorder="1" applyAlignment="1">
      <alignment horizontal="left" vertical="top" wrapText="1"/>
    </xf>
    <xf numFmtId="0" fontId="43" fillId="0" borderId="48" xfId="28" applyFont="1" applyBorder="1" applyAlignment="1">
      <alignment horizontal="left" vertical="top" wrapText="1"/>
    </xf>
    <xf numFmtId="0" fontId="43" fillId="2" borderId="67" xfId="28" applyFont="1" applyFill="1" applyBorder="1" applyAlignment="1">
      <alignment horizontal="left" vertical="top" wrapText="1"/>
    </xf>
    <xf numFmtId="0" fontId="42" fillId="2" borderId="0" xfId="28" applyFont="1" applyFill="1" applyBorder="1" applyAlignment="1">
      <alignment horizontal="center" vertical="center"/>
    </xf>
    <xf numFmtId="0" fontId="42" fillId="2" borderId="66" xfId="28" applyFont="1" applyFill="1" applyBorder="1" applyAlignment="1">
      <alignment horizontal="center" vertical="center"/>
    </xf>
    <xf numFmtId="0" fontId="43" fillId="2" borderId="55" xfId="28" applyFont="1" applyFill="1" applyBorder="1" applyAlignment="1">
      <alignment horizontal="left" vertical="top" wrapText="1"/>
    </xf>
    <xf numFmtId="0" fontId="43" fillId="2" borderId="50" xfId="28" applyFont="1" applyFill="1" applyBorder="1" applyAlignment="1">
      <alignment horizontal="left" vertical="top" wrapText="1"/>
    </xf>
    <xf numFmtId="0" fontId="42" fillId="2" borderId="50" xfId="28" applyFont="1" applyFill="1" applyBorder="1" applyAlignment="1">
      <alignment horizontal="center" vertical="center"/>
    </xf>
    <xf numFmtId="0" fontId="43" fillId="0" borderId="0" xfId="28" applyFont="1" applyBorder="1" applyAlignment="1">
      <alignment horizontal="left"/>
    </xf>
    <xf numFmtId="0" fontId="43" fillId="0" borderId="63" xfId="28" applyFont="1" applyBorder="1" applyAlignment="1">
      <alignment horizontal="left" vertical="top" wrapText="1"/>
    </xf>
    <xf numFmtId="0" fontId="42" fillId="0" borderId="48" xfId="28" applyFont="1" applyBorder="1" applyAlignment="1">
      <alignment horizontal="center" vertical="center"/>
    </xf>
    <xf numFmtId="0" fontId="43" fillId="0" borderId="60" xfId="28" applyFont="1" applyBorder="1" applyAlignment="1">
      <alignment horizontal="left" vertical="top" wrapText="1"/>
    </xf>
    <xf numFmtId="0" fontId="42" fillId="0" borderId="24" xfId="28" applyFont="1" applyBorder="1" applyAlignment="1">
      <alignment horizontal="center" vertical="center"/>
    </xf>
    <xf numFmtId="0" fontId="43" fillId="0" borderId="25" xfId="28" applyFont="1" applyBorder="1" applyAlignment="1">
      <alignment horizontal="center" wrapText="1"/>
    </xf>
    <xf numFmtId="0" fontId="42" fillId="0" borderId="26" xfId="28" applyFont="1" applyBorder="1" applyAlignment="1">
      <alignment horizontal="center" vertical="center"/>
    </xf>
    <xf numFmtId="0" fontId="43" fillId="0" borderId="27" xfId="28" applyFont="1" applyBorder="1" applyAlignment="1">
      <alignment horizontal="center" wrapText="1"/>
    </xf>
    <xf numFmtId="0" fontId="42" fillId="0" borderId="32" xfId="28" applyFont="1" applyBorder="1" applyAlignment="1">
      <alignment horizontal="center" vertical="center"/>
    </xf>
    <xf numFmtId="0" fontId="24" fillId="0" borderId="0" xfId="28" applyFont="1" applyBorder="1" applyAlignment="1">
      <alignment horizontal="center" vertical="center" wrapText="1"/>
    </xf>
    <xf numFmtId="0" fontId="25" fillId="0" borderId="46" xfId="18" applyFont="1" applyBorder="1" applyAlignment="1">
      <alignment horizontal="left" vertical="top" wrapText="1"/>
    </xf>
    <xf numFmtId="0" fontId="23" fillId="0" borderId="37" xfId="18" applyFont="1" applyBorder="1" applyAlignment="1">
      <alignment horizontal="center" vertical="center"/>
    </xf>
    <xf numFmtId="0" fontId="23" fillId="0" borderId="49" xfId="18" applyFont="1" applyBorder="1" applyAlignment="1">
      <alignment horizontal="center" vertical="center"/>
    </xf>
    <xf numFmtId="0" fontId="25" fillId="0" borderId="45" xfId="18" applyFont="1" applyBorder="1" applyAlignment="1">
      <alignment horizontal="left" vertical="top" wrapText="1"/>
    </xf>
    <xf numFmtId="0" fontId="23" fillId="0" borderId="0" xfId="18" applyFont="1" applyBorder="1" applyAlignment="1">
      <alignment horizontal="center" vertical="center"/>
    </xf>
    <xf numFmtId="0" fontId="23" fillId="0" borderId="66" xfId="18" applyFont="1" applyBorder="1" applyAlignment="1">
      <alignment horizontal="center" vertical="center"/>
    </xf>
    <xf numFmtId="0" fontId="25" fillId="0" borderId="48" xfId="18" applyFont="1" applyBorder="1" applyAlignment="1">
      <alignment horizontal="left" vertical="top" wrapText="1"/>
    </xf>
    <xf numFmtId="0" fontId="25" fillId="0" borderId="50" xfId="18" applyFont="1" applyBorder="1" applyAlignment="1">
      <alignment horizontal="left" vertical="top" wrapText="1"/>
    </xf>
    <xf numFmtId="0" fontId="23" fillId="0" borderId="50" xfId="18" applyFont="1" applyBorder="1" applyAlignment="1">
      <alignment horizontal="center" vertical="center"/>
    </xf>
    <xf numFmtId="0" fontId="25" fillId="0" borderId="54" xfId="18" applyFont="1" applyBorder="1" applyAlignment="1">
      <alignment horizontal="left" vertical="top" wrapText="1"/>
    </xf>
    <xf numFmtId="0" fontId="23" fillId="0" borderId="28" xfId="18" applyFont="1" applyBorder="1" applyAlignment="1">
      <alignment horizontal="center" vertical="center"/>
    </xf>
    <xf numFmtId="0" fontId="25" fillId="0" borderId="68" xfId="18" applyFont="1" applyBorder="1" applyAlignment="1">
      <alignment horizontal="left" vertical="top" wrapText="1"/>
    </xf>
    <xf numFmtId="0" fontId="23" fillId="0" borderId="47" xfId="18" applyFont="1" applyBorder="1" applyAlignment="1">
      <alignment horizontal="center" vertical="center"/>
    </xf>
    <xf numFmtId="0" fontId="25" fillId="0" borderId="55" xfId="18" applyFont="1" applyBorder="1" applyAlignment="1">
      <alignment horizontal="left" vertical="top" wrapText="1"/>
    </xf>
    <xf numFmtId="0" fontId="25" fillId="0" borderId="29" xfId="18" applyFont="1" applyBorder="1" applyAlignment="1">
      <alignment horizontal="left" vertical="top" wrapText="1"/>
    </xf>
    <xf numFmtId="0" fontId="23" fillId="0" borderId="29" xfId="18" applyFont="1" applyBorder="1" applyAlignment="1">
      <alignment horizontal="center" vertical="center"/>
    </xf>
    <xf numFmtId="0" fontId="24" fillId="0" borderId="0" xfId="18" applyFont="1" applyBorder="1" applyAlignment="1">
      <alignment horizontal="center" vertical="center" wrapText="1"/>
    </xf>
    <xf numFmtId="0" fontId="25" fillId="0" borderId="0" xfId="18" applyFont="1" applyBorder="1" applyAlignment="1">
      <alignment horizontal="left"/>
    </xf>
    <xf numFmtId="0" fontId="25" fillId="0" borderId="63" xfId="18" applyFont="1" applyBorder="1" applyAlignment="1">
      <alignment horizontal="left" vertical="top" wrapText="1"/>
    </xf>
    <xf numFmtId="0" fontId="25" fillId="0" borderId="60" xfId="18" applyFont="1" applyBorder="1" applyAlignment="1">
      <alignment horizontal="left" vertical="top" wrapText="1"/>
    </xf>
    <xf numFmtId="0" fontId="23" fillId="0" borderId="48" xfId="18" applyFont="1" applyBorder="1" applyAlignment="1">
      <alignment horizontal="center" vertical="center"/>
    </xf>
    <xf numFmtId="0" fontId="23" fillId="0" borderId="24" xfId="18" applyFont="1" applyBorder="1" applyAlignment="1">
      <alignment horizontal="center" vertical="center"/>
    </xf>
    <xf numFmtId="0" fontId="25" fillId="0" borderId="25" xfId="18" applyFont="1" applyBorder="1" applyAlignment="1">
      <alignment horizontal="center" wrapText="1"/>
    </xf>
    <xf numFmtId="0" fontId="23" fillId="0" borderId="45" xfId="18" applyFont="1" applyBorder="1" applyAlignment="1">
      <alignment horizontal="center" vertical="center"/>
    </xf>
    <xf numFmtId="0" fontId="23" fillId="0" borderId="26" xfId="18" applyFont="1" applyBorder="1" applyAlignment="1">
      <alignment horizontal="center" vertical="center"/>
    </xf>
    <xf numFmtId="0" fontId="25" fillId="0" borderId="27" xfId="18" applyFont="1" applyBorder="1" applyAlignment="1">
      <alignment horizontal="center" wrapText="1"/>
    </xf>
    <xf numFmtId="0" fontId="23" fillId="0" borderId="32" xfId="18" applyFont="1" applyBorder="1" applyAlignment="1">
      <alignment horizontal="center" vertical="center"/>
    </xf>
    <xf numFmtId="0" fontId="25" fillId="0" borderId="67" xfId="18" applyFont="1" applyBorder="1" applyAlignment="1">
      <alignment horizontal="left" vertical="top" wrapText="1"/>
    </xf>
    <xf numFmtId="0" fontId="5" fillId="0" borderId="0" xfId="0" applyFont="1" applyAlignment="1">
      <alignment horizontal="left" vertical="center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25" fillId="0" borderId="54" xfId="19" applyFont="1" applyBorder="1" applyAlignment="1">
      <alignment horizontal="left" vertical="top" wrapText="1"/>
    </xf>
    <xf numFmtId="0" fontId="23" fillId="0" borderId="37" xfId="19" applyFont="1" applyBorder="1" applyAlignment="1">
      <alignment horizontal="center" vertical="center"/>
    </xf>
    <xf numFmtId="0" fontId="23" fillId="0" borderId="28" xfId="19" applyFont="1" applyBorder="1" applyAlignment="1">
      <alignment horizontal="center" vertical="center"/>
    </xf>
    <xf numFmtId="0" fontId="25" fillId="0" borderId="67" xfId="19" applyFont="1" applyBorder="1" applyAlignment="1">
      <alignment horizontal="left" vertical="top" wrapText="1"/>
    </xf>
    <xf numFmtId="0" fontId="23" fillId="0" borderId="0" xfId="19" applyFont="1" applyBorder="1" applyAlignment="1">
      <alignment horizontal="center" vertical="center"/>
    </xf>
    <xf numFmtId="0" fontId="23" fillId="0" borderId="66" xfId="19" applyFont="1" applyBorder="1" applyAlignment="1">
      <alignment horizontal="center" vertical="center"/>
    </xf>
    <xf numFmtId="0" fontId="25" fillId="0" borderId="55" xfId="19" applyFont="1" applyBorder="1" applyAlignment="1">
      <alignment horizontal="left" vertical="top" wrapText="1"/>
    </xf>
    <xf numFmtId="0" fontId="25" fillId="0" borderId="50" xfId="19" applyFont="1" applyBorder="1" applyAlignment="1">
      <alignment horizontal="left" vertical="top" wrapText="1"/>
    </xf>
    <xf numFmtId="0" fontId="23" fillId="0" borderId="50" xfId="19" applyFont="1" applyBorder="1" applyAlignment="1">
      <alignment horizontal="center" vertical="center"/>
    </xf>
    <xf numFmtId="0" fontId="25" fillId="0" borderId="68" xfId="19" applyFont="1" applyBorder="1" applyAlignment="1">
      <alignment horizontal="left" vertical="top" wrapText="1"/>
    </xf>
    <xf numFmtId="0" fontId="23" fillId="0" borderId="47" xfId="19" applyFont="1" applyBorder="1" applyAlignment="1">
      <alignment horizontal="center" vertical="center"/>
    </xf>
    <xf numFmtId="0" fontId="25" fillId="0" borderId="29" xfId="19" applyFont="1" applyBorder="1" applyAlignment="1">
      <alignment horizontal="left" vertical="top" wrapText="1"/>
    </xf>
    <xf numFmtId="0" fontId="23" fillId="0" borderId="29" xfId="19" applyFont="1" applyBorder="1" applyAlignment="1">
      <alignment horizontal="center" vertical="center"/>
    </xf>
    <xf numFmtId="0" fontId="25" fillId="0" borderId="46" xfId="19" applyFont="1" applyBorder="1" applyAlignment="1">
      <alignment horizontal="left" vertical="top" wrapText="1"/>
    </xf>
    <xf numFmtId="0" fontId="23" fillId="0" borderId="49" xfId="19" applyFont="1" applyBorder="1" applyAlignment="1">
      <alignment horizontal="center" vertical="center"/>
    </xf>
    <xf numFmtId="0" fontId="25" fillId="0" borderId="45" xfId="19" applyFont="1" applyBorder="1" applyAlignment="1">
      <alignment horizontal="left" vertical="top" wrapText="1"/>
    </xf>
    <xf numFmtId="0" fontId="25" fillId="0" borderId="48" xfId="19" applyFont="1" applyBorder="1" applyAlignment="1">
      <alignment horizontal="left" vertical="top" wrapText="1"/>
    </xf>
    <xf numFmtId="0" fontId="24" fillId="0" borderId="0" xfId="19" applyFont="1" applyBorder="1" applyAlignment="1">
      <alignment horizontal="center" vertical="center" wrapText="1"/>
    </xf>
    <xf numFmtId="0" fontId="25" fillId="0" borderId="0" xfId="19" applyFont="1" applyBorder="1" applyAlignment="1">
      <alignment horizontal="left"/>
    </xf>
    <xf numFmtId="0" fontId="25" fillId="0" borderId="63" xfId="19" applyFont="1" applyBorder="1" applyAlignment="1">
      <alignment horizontal="left" vertical="top" wrapText="1"/>
    </xf>
    <xf numFmtId="0" fontId="25" fillId="0" borderId="60" xfId="19" applyFont="1" applyBorder="1" applyAlignment="1">
      <alignment horizontal="left" vertical="top" wrapText="1"/>
    </xf>
    <xf numFmtId="0" fontId="23" fillId="0" borderId="48" xfId="19" applyFont="1" applyBorder="1" applyAlignment="1">
      <alignment horizontal="center" vertical="center"/>
    </xf>
    <xf numFmtId="0" fontId="23" fillId="0" borderId="24" xfId="19" applyFont="1" applyBorder="1" applyAlignment="1">
      <alignment horizontal="center" vertical="center"/>
    </xf>
    <xf numFmtId="0" fontId="25" fillId="0" borderId="25" xfId="19" applyFont="1" applyBorder="1" applyAlignment="1">
      <alignment horizontal="center" wrapText="1"/>
    </xf>
    <xf numFmtId="0" fontId="23" fillId="0" borderId="45" xfId="19" applyFont="1" applyBorder="1" applyAlignment="1">
      <alignment horizontal="center" vertical="center"/>
    </xf>
    <xf numFmtId="0" fontId="23" fillId="0" borderId="26" xfId="19" applyFont="1" applyBorder="1" applyAlignment="1">
      <alignment horizontal="center" vertical="center"/>
    </xf>
    <xf numFmtId="0" fontId="25" fillId="0" borderId="27" xfId="19" applyFont="1" applyBorder="1" applyAlignment="1">
      <alignment horizontal="center" wrapText="1"/>
    </xf>
    <xf numFmtId="0" fontId="23" fillId="0" borderId="32" xfId="19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3" fillId="0" borderId="68" xfId="29" applyFont="1" applyBorder="1" applyAlignment="1">
      <alignment horizontal="left" vertical="top" wrapText="1"/>
    </xf>
    <xf numFmtId="0" fontId="42" fillId="0" borderId="0" xfId="29" applyFont="1" applyBorder="1" applyAlignment="1">
      <alignment horizontal="center" vertical="center"/>
    </xf>
    <xf numFmtId="0" fontId="42" fillId="0" borderId="47" xfId="29" applyFont="1" applyBorder="1" applyAlignment="1">
      <alignment horizontal="center" vertical="center"/>
    </xf>
    <xf numFmtId="0" fontId="43" fillId="0" borderId="55" xfId="29" applyFont="1" applyBorder="1" applyAlignment="1">
      <alignment horizontal="left" vertical="top" wrapText="1"/>
    </xf>
    <xf numFmtId="0" fontId="43" fillId="0" borderId="29" xfId="29" applyFont="1" applyBorder="1" applyAlignment="1">
      <alignment horizontal="left" vertical="top" wrapText="1"/>
    </xf>
    <xf numFmtId="0" fontId="42" fillId="0" borderId="29" xfId="29" applyFont="1" applyBorder="1" applyAlignment="1">
      <alignment horizontal="center" vertical="center"/>
    </xf>
    <xf numFmtId="0" fontId="42" fillId="0" borderId="63" xfId="29" applyBorder="1" applyAlignment="1">
      <alignment horizontal="right" vertical="center" wrapText="1"/>
    </xf>
    <xf numFmtId="0" fontId="42" fillId="0" borderId="37" xfId="29" applyFont="1" applyBorder="1" applyAlignment="1">
      <alignment horizontal="center" vertical="center"/>
    </xf>
    <xf numFmtId="0" fontId="42" fillId="0" borderId="28" xfId="29" applyFont="1" applyBorder="1" applyAlignment="1">
      <alignment horizontal="center" vertical="center"/>
    </xf>
    <xf numFmtId="0" fontId="43" fillId="0" borderId="45" xfId="29" applyFont="1" applyBorder="1" applyAlignment="1">
      <alignment horizontal="left" vertical="top" wrapText="1"/>
    </xf>
    <xf numFmtId="0" fontId="42" fillId="0" borderId="66" xfId="29" applyFont="1" applyBorder="1" applyAlignment="1">
      <alignment horizontal="center" vertical="center"/>
    </xf>
    <xf numFmtId="0" fontId="43" fillId="0" borderId="48" xfId="29" applyFont="1" applyBorder="1" applyAlignment="1">
      <alignment horizontal="left" vertical="top" wrapText="1"/>
    </xf>
    <xf numFmtId="0" fontId="43" fillId="0" borderId="50" xfId="29" applyFont="1" applyBorder="1" applyAlignment="1">
      <alignment horizontal="left" vertical="top" wrapText="1"/>
    </xf>
    <xf numFmtId="0" fontId="42" fillId="0" borderId="50" xfId="29" applyFont="1" applyBorder="1" applyAlignment="1">
      <alignment horizontal="center" vertical="center"/>
    </xf>
    <xf numFmtId="0" fontId="43" fillId="0" borderId="67" xfId="29" applyFont="1" applyBorder="1" applyAlignment="1">
      <alignment horizontal="left" vertical="top" wrapText="1"/>
    </xf>
    <xf numFmtId="164" fontId="24" fillId="0" borderId="0" xfId="29" applyNumberFormat="1" applyFont="1" applyBorder="1" applyAlignment="1">
      <alignment horizontal="center" vertical="center" wrapText="1"/>
    </xf>
    <xf numFmtId="0" fontId="43" fillId="0" borderId="0" xfId="29" applyFont="1" applyBorder="1" applyAlignment="1">
      <alignment horizontal="left"/>
    </xf>
    <xf numFmtId="0" fontId="43" fillId="0" borderId="63" xfId="29" applyFont="1" applyBorder="1" applyAlignment="1">
      <alignment horizontal="left" vertical="top" wrapText="1"/>
    </xf>
    <xf numFmtId="0" fontId="42" fillId="0" borderId="48" xfId="29" applyFont="1" applyBorder="1" applyAlignment="1">
      <alignment horizontal="center" vertical="center"/>
    </xf>
    <xf numFmtId="0" fontId="43" fillId="0" borderId="60" xfId="29" applyFont="1" applyBorder="1" applyAlignment="1">
      <alignment horizontal="left" vertical="top" wrapText="1"/>
    </xf>
    <xf numFmtId="0" fontId="42" fillId="0" borderId="24" xfId="29" applyFont="1" applyBorder="1" applyAlignment="1">
      <alignment horizontal="center" vertical="center"/>
    </xf>
    <xf numFmtId="0" fontId="43" fillId="0" borderId="25" xfId="29" applyFont="1" applyBorder="1" applyAlignment="1">
      <alignment horizontal="center" wrapText="1"/>
    </xf>
    <xf numFmtId="0" fontId="42" fillId="0" borderId="26" xfId="29" applyFont="1" applyBorder="1" applyAlignment="1">
      <alignment horizontal="center" vertical="center"/>
    </xf>
    <xf numFmtId="0" fontId="43" fillId="0" borderId="27" xfId="29" applyFont="1" applyBorder="1" applyAlignment="1">
      <alignment horizontal="center" wrapText="1"/>
    </xf>
    <xf numFmtId="0" fontId="42" fillId="0" borderId="32" xfId="29" applyFont="1" applyBorder="1" applyAlignment="1">
      <alignment horizontal="center" vertical="center"/>
    </xf>
    <xf numFmtId="0" fontId="43" fillId="2" borderId="68" xfId="29" applyFont="1" applyFill="1" applyBorder="1" applyAlignment="1">
      <alignment horizontal="left" vertical="top" wrapText="1"/>
    </xf>
    <xf numFmtId="0" fontId="42" fillId="2" borderId="47" xfId="29" applyFont="1" applyFill="1" applyBorder="1" applyAlignment="1">
      <alignment horizontal="center" vertical="center"/>
    </xf>
    <xf numFmtId="0" fontId="43" fillId="2" borderId="29" xfId="29" applyFont="1" applyFill="1" applyBorder="1" applyAlignment="1">
      <alignment horizontal="left" vertical="top" wrapText="1"/>
    </xf>
    <xf numFmtId="0" fontId="42" fillId="2" borderId="29" xfId="29" applyFont="1" applyFill="1" applyBorder="1" applyAlignment="1">
      <alignment horizontal="center" vertical="center"/>
    </xf>
    <xf numFmtId="0" fontId="43" fillId="2" borderId="67" xfId="29" applyFont="1" applyFill="1" applyBorder="1" applyAlignment="1">
      <alignment horizontal="left" vertical="top" wrapText="1"/>
    </xf>
    <xf numFmtId="0" fontId="42" fillId="2" borderId="66" xfId="29" applyFont="1" applyFill="1" applyBorder="1" applyAlignment="1">
      <alignment horizontal="center" vertical="center"/>
    </xf>
    <xf numFmtId="0" fontId="43" fillId="2" borderId="50" xfId="29" applyFont="1" applyFill="1" applyBorder="1" applyAlignment="1">
      <alignment horizontal="left" vertical="top" wrapText="1"/>
    </xf>
    <xf numFmtId="0" fontId="42" fillId="2" borderId="50" xfId="29" applyFont="1" applyFill="1" applyBorder="1" applyAlignment="1">
      <alignment horizontal="center" vertical="center"/>
    </xf>
    <xf numFmtId="0" fontId="43" fillId="2" borderId="55" xfId="29" applyFont="1" applyFill="1" applyBorder="1" applyAlignment="1">
      <alignment horizontal="left" vertical="top" wrapText="1"/>
    </xf>
    <xf numFmtId="0" fontId="42" fillId="2" borderId="0" xfId="29" applyFont="1" applyFill="1" applyBorder="1" applyAlignment="1">
      <alignment horizontal="center" vertical="center"/>
    </xf>
    <xf numFmtId="0" fontId="24" fillId="0" borderId="0" xfId="29" applyFont="1" applyBorder="1" applyAlignment="1">
      <alignment horizontal="center" vertical="center" wrapText="1"/>
    </xf>
    <xf numFmtId="0" fontId="25" fillId="0" borderId="46" xfId="20" applyFont="1" applyBorder="1" applyAlignment="1">
      <alignment horizontal="left" vertical="top" wrapText="1"/>
    </xf>
    <xf numFmtId="0" fontId="23" fillId="0" borderId="37" xfId="20" applyFont="1" applyBorder="1" applyAlignment="1">
      <alignment horizontal="center" vertical="center"/>
    </xf>
    <xf numFmtId="0" fontId="23" fillId="0" borderId="49" xfId="20" applyFont="1" applyBorder="1" applyAlignment="1">
      <alignment horizontal="center" vertical="center"/>
    </xf>
    <xf numFmtId="0" fontId="25" fillId="0" borderId="45" xfId="20" applyFont="1" applyBorder="1" applyAlignment="1">
      <alignment horizontal="left" vertical="top" wrapText="1"/>
    </xf>
    <xf numFmtId="0" fontId="23" fillId="0" borderId="0" xfId="20" applyFont="1" applyBorder="1" applyAlignment="1">
      <alignment horizontal="center" vertical="center"/>
    </xf>
    <xf numFmtId="0" fontId="23" fillId="0" borderId="66" xfId="20" applyFont="1" applyBorder="1" applyAlignment="1">
      <alignment horizontal="center" vertical="center"/>
    </xf>
    <xf numFmtId="0" fontId="25" fillId="0" borderId="48" xfId="20" applyFont="1" applyBorder="1" applyAlignment="1">
      <alignment horizontal="left" vertical="top" wrapText="1"/>
    </xf>
    <xf numFmtId="0" fontId="25" fillId="0" borderId="50" xfId="20" applyFont="1" applyBorder="1" applyAlignment="1">
      <alignment horizontal="left" vertical="top" wrapText="1"/>
    </xf>
    <xf numFmtId="0" fontId="23" fillId="0" borderId="50" xfId="20" applyFont="1" applyBorder="1" applyAlignment="1">
      <alignment horizontal="center" vertical="center"/>
    </xf>
    <xf numFmtId="0" fontId="25" fillId="0" borderId="54" xfId="20" applyFont="1" applyBorder="1" applyAlignment="1">
      <alignment horizontal="left" vertical="top" wrapText="1"/>
    </xf>
    <xf numFmtId="0" fontId="23" fillId="0" borderId="28" xfId="20" applyFont="1" applyBorder="1" applyAlignment="1">
      <alignment horizontal="center" vertical="center"/>
    </xf>
    <xf numFmtId="0" fontId="25" fillId="0" borderId="68" xfId="20" applyFont="1" applyBorder="1" applyAlignment="1">
      <alignment horizontal="left" vertical="top" wrapText="1"/>
    </xf>
    <xf numFmtId="0" fontId="23" fillId="0" borderId="47" xfId="20" applyFont="1" applyBorder="1" applyAlignment="1">
      <alignment horizontal="center" vertical="center"/>
    </xf>
    <xf numFmtId="0" fontId="25" fillId="0" borderId="55" xfId="20" applyFont="1" applyBorder="1" applyAlignment="1">
      <alignment horizontal="left" vertical="top" wrapText="1"/>
    </xf>
    <xf numFmtId="0" fontId="25" fillId="0" borderId="29" xfId="20" applyFont="1" applyBorder="1" applyAlignment="1">
      <alignment horizontal="left" vertical="top" wrapText="1"/>
    </xf>
    <xf numFmtId="0" fontId="23" fillId="0" borderId="29" xfId="20" applyFont="1" applyBorder="1" applyAlignment="1">
      <alignment horizontal="center" vertical="center"/>
    </xf>
    <xf numFmtId="0" fontId="24" fillId="0" borderId="0" xfId="20" applyFont="1" applyBorder="1" applyAlignment="1">
      <alignment horizontal="center" vertical="center" wrapText="1"/>
    </xf>
    <xf numFmtId="0" fontId="25" fillId="0" borderId="0" xfId="20" applyFont="1" applyBorder="1" applyAlignment="1">
      <alignment horizontal="left"/>
    </xf>
    <xf numFmtId="0" fontId="25" fillId="0" borderId="63" xfId="20" applyFont="1" applyBorder="1" applyAlignment="1">
      <alignment horizontal="left" vertical="top" wrapText="1"/>
    </xf>
    <xf numFmtId="0" fontId="25" fillId="0" borderId="60" xfId="20" applyFont="1" applyBorder="1" applyAlignment="1">
      <alignment horizontal="left" vertical="top" wrapText="1"/>
    </xf>
    <xf numFmtId="0" fontId="23" fillId="0" borderId="48" xfId="20" applyFont="1" applyBorder="1" applyAlignment="1">
      <alignment horizontal="center" vertical="center"/>
    </xf>
    <xf numFmtId="0" fontId="23" fillId="0" borderId="24" xfId="20" applyFont="1" applyBorder="1" applyAlignment="1">
      <alignment horizontal="center" vertical="center"/>
    </xf>
    <xf numFmtId="0" fontId="25" fillId="0" borderId="25" xfId="20" applyFont="1" applyBorder="1" applyAlignment="1">
      <alignment horizontal="center" wrapText="1"/>
    </xf>
    <xf numFmtId="0" fontId="23" fillId="0" borderId="45" xfId="20" applyFont="1" applyBorder="1" applyAlignment="1">
      <alignment horizontal="center" vertical="center"/>
    </xf>
    <xf numFmtId="0" fontId="23" fillId="0" borderId="26" xfId="20" applyFont="1" applyBorder="1" applyAlignment="1">
      <alignment horizontal="center" vertical="center"/>
    </xf>
    <xf numFmtId="0" fontId="25" fillId="0" borderId="27" xfId="20" applyFont="1" applyBorder="1" applyAlignment="1">
      <alignment horizontal="center" wrapText="1"/>
    </xf>
    <xf numFmtId="0" fontId="23" fillId="0" borderId="32" xfId="20" applyFont="1" applyBorder="1" applyAlignment="1">
      <alignment horizontal="center" vertical="center"/>
    </xf>
    <xf numFmtId="0" fontId="25" fillId="0" borderId="67" xfId="20" applyFont="1" applyBorder="1" applyAlignment="1">
      <alignment horizontal="left" vertical="top" wrapText="1"/>
    </xf>
    <xf numFmtId="0" fontId="30" fillId="0" borderId="54" xfId="10" applyFont="1" applyBorder="1" applyAlignment="1">
      <alignment horizontal="left" vertical="top" wrapText="1"/>
    </xf>
    <xf numFmtId="0" fontId="29" fillId="0" borderId="37" xfId="10" applyFont="1" applyBorder="1" applyAlignment="1">
      <alignment horizontal="center" vertical="center"/>
    </xf>
    <xf numFmtId="0" fontId="29" fillId="0" borderId="28" xfId="10" applyFont="1" applyBorder="1" applyAlignment="1">
      <alignment horizontal="center" vertical="center"/>
    </xf>
    <xf numFmtId="0" fontId="30" fillId="0" borderId="77" xfId="10" applyFont="1" applyBorder="1" applyAlignment="1">
      <alignment horizontal="left" vertical="top" wrapText="1"/>
    </xf>
    <xf numFmtId="0" fontId="29" fillId="0" borderId="49" xfId="10" applyFont="1" applyBorder="1" applyAlignment="1">
      <alignment horizontal="center" vertical="center"/>
    </xf>
    <xf numFmtId="0" fontId="30" fillId="0" borderId="67" xfId="10" applyFont="1" applyBorder="1" applyAlignment="1">
      <alignment horizontal="left" vertical="top" wrapText="1"/>
    </xf>
    <xf numFmtId="0" fontId="29" fillId="0" borderId="0" xfId="10" applyFont="1" applyBorder="1" applyAlignment="1">
      <alignment horizontal="center" vertical="center"/>
    </xf>
    <xf numFmtId="0" fontId="29" fillId="0" borderId="66" xfId="10" applyFont="1" applyBorder="1" applyAlignment="1">
      <alignment horizontal="center" vertical="center"/>
    </xf>
    <xf numFmtId="0" fontId="29" fillId="0" borderId="67" xfId="10" applyFont="1" applyBorder="1" applyAlignment="1">
      <alignment horizontal="center" vertical="center"/>
    </xf>
    <xf numFmtId="0" fontId="30" fillId="0" borderId="46" xfId="10" applyFont="1" applyBorder="1" applyAlignment="1">
      <alignment horizontal="left" vertical="top" wrapText="1"/>
    </xf>
    <xf numFmtId="0" fontId="30" fillId="0" borderId="45" xfId="10" applyFont="1" applyBorder="1" applyAlignment="1">
      <alignment horizontal="left" vertical="top" wrapText="1"/>
    </xf>
    <xf numFmtId="0" fontId="24" fillId="0" borderId="0" xfId="11" applyFont="1" applyBorder="1" applyAlignment="1">
      <alignment horizontal="center" vertical="center" wrapText="1"/>
    </xf>
    <xf numFmtId="0" fontId="29" fillId="0" borderId="0" xfId="11" applyFont="1" applyBorder="1" applyAlignment="1">
      <alignment horizontal="center" vertical="center"/>
    </xf>
    <xf numFmtId="0" fontId="30" fillId="0" borderId="23" xfId="11" applyFont="1" applyBorder="1" applyAlignment="1">
      <alignment horizontal="left" vertical="top" wrapText="1"/>
    </xf>
    <xf numFmtId="0" fontId="29" fillId="0" borderId="48" xfId="11" applyFont="1" applyBorder="1" applyAlignment="1">
      <alignment horizontal="center" vertical="center"/>
    </xf>
    <xf numFmtId="0" fontId="29" fillId="0" borderId="24" xfId="11" applyFont="1" applyBorder="1" applyAlignment="1">
      <alignment horizontal="center" vertical="center"/>
    </xf>
    <xf numFmtId="0" fontId="29" fillId="0" borderId="28" xfId="11" applyFont="1" applyBorder="1" applyAlignment="1">
      <alignment horizontal="center" vertical="center"/>
    </xf>
    <xf numFmtId="0" fontId="29" fillId="0" borderId="47" xfId="11" applyFont="1" applyBorder="1" applyAlignment="1">
      <alignment horizontal="center" vertical="center"/>
    </xf>
    <xf numFmtId="0" fontId="29" fillId="0" borderId="29" xfId="11" applyFont="1" applyBorder="1" applyAlignment="1">
      <alignment horizontal="center" vertical="center"/>
    </xf>
    <xf numFmtId="0" fontId="30" fillId="0" borderId="25" xfId="11" applyFont="1" applyBorder="1" applyAlignment="1">
      <alignment horizontal="center" wrapText="1"/>
    </xf>
    <xf numFmtId="0" fontId="29" fillId="0" borderId="26" xfId="11" applyFont="1" applyBorder="1" applyAlignment="1">
      <alignment horizontal="center" vertical="center"/>
    </xf>
    <xf numFmtId="0" fontId="30" fillId="0" borderId="27" xfId="11" applyFont="1" applyBorder="1" applyAlignment="1">
      <alignment horizontal="center" wrapText="1"/>
    </xf>
    <xf numFmtId="0" fontId="29" fillId="0" borderId="32" xfId="11" applyFont="1" applyBorder="1" applyAlignment="1">
      <alignment horizontal="center" vertical="center"/>
    </xf>
    <xf numFmtId="0" fontId="30" fillId="0" borderId="46" xfId="11" applyFont="1" applyBorder="1" applyAlignment="1">
      <alignment horizontal="left" vertical="top" wrapText="1"/>
    </xf>
    <xf numFmtId="0" fontId="29" fillId="0" borderId="37" xfId="11" applyFont="1" applyBorder="1" applyAlignment="1">
      <alignment horizontal="center" vertical="center"/>
    </xf>
    <xf numFmtId="0" fontId="29" fillId="0" borderId="49" xfId="11" applyFont="1" applyBorder="1" applyAlignment="1">
      <alignment horizontal="center" vertical="center"/>
    </xf>
    <xf numFmtId="0" fontId="30" fillId="0" borderId="45" xfId="11" applyFont="1" applyBorder="1" applyAlignment="1">
      <alignment horizontal="left" vertical="top" wrapText="1"/>
    </xf>
    <xf numFmtId="0" fontId="29" fillId="0" borderId="66" xfId="11" applyFont="1" applyBorder="1" applyAlignment="1">
      <alignment horizontal="center" vertical="center"/>
    </xf>
    <xf numFmtId="0" fontId="30" fillId="0" borderId="67" xfId="11" applyFont="1" applyBorder="1" applyAlignment="1">
      <alignment horizontal="left" vertical="top" wrapText="1"/>
    </xf>
    <xf numFmtId="0" fontId="29" fillId="0" borderId="67" xfId="11" applyFont="1" applyBorder="1" applyAlignment="1">
      <alignment horizontal="center" vertical="center"/>
    </xf>
    <xf numFmtId="0" fontId="30" fillId="0" borderId="77" xfId="11" applyFont="1" applyBorder="1" applyAlignment="1">
      <alignment horizontal="left" vertical="top" wrapText="1"/>
    </xf>
    <xf numFmtId="0" fontId="30" fillId="0" borderId="27" xfId="10" applyFont="1" applyBorder="1" applyAlignment="1">
      <alignment horizontal="center" wrapText="1"/>
    </xf>
    <xf numFmtId="0" fontId="29" fillId="0" borderId="32" xfId="10" applyFont="1" applyBorder="1" applyAlignment="1">
      <alignment horizontal="center" vertical="center"/>
    </xf>
    <xf numFmtId="0" fontId="24" fillId="0" borderId="0" xfId="10" applyFont="1" applyBorder="1" applyAlignment="1">
      <alignment horizontal="center" vertical="center" wrapText="1"/>
    </xf>
    <xf numFmtId="0" fontId="30" fillId="0" borderId="23" xfId="10" applyFont="1" applyBorder="1" applyAlignment="1">
      <alignment horizontal="left" vertical="top" wrapText="1"/>
    </xf>
    <xf numFmtId="0" fontId="29" fillId="0" borderId="48" xfId="10" applyFont="1" applyBorder="1" applyAlignment="1">
      <alignment horizontal="center" vertical="center"/>
    </xf>
    <xf numFmtId="0" fontId="29" fillId="0" borderId="24" xfId="10" applyFont="1" applyBorder="1" applyAlignment="1">
      <alignment horizontal="center" vertical="center"/>
    </xf>
    <xf numFmtId="0" fontId="29" fillId="0" borderId="47" xfId="10" applyFont="1" applyBorder="1" applyAlignment="1">
      <alignment horizontal="center" vertical="center"/>
    </xf>
    <xf numFmtId="0" fontId="29" fillId="0" borderId="29" xfId="10" applyFont="1" applyBorder="1" applyAlignment="1">
      <alignment horizontal="center" vertical="center"/>
    </xf>
    <xf numFmtId="0" fontId="30" fillId="0" borderId="25" xfId="10" applyFont="1" applyBorder="1" applyAlignment="1">
      <alignment horizontal="center" wrapText="1"/>
    </xf>
    <xf numFmtId="0" fontId="29" fillId="0" borderId="26" xfId="10" applyFont="1" applyBorder="1" applyAlignment="1">
      <alignment horizontal="center" vertical="center"/>
    </xf>
    <xf numFmtId="0" fontId="30" fillId="0" borderId="68" xfId="10" applyFont="1" applyBorder="1" applyAlignment="1">
      <alignment horizontal="left" vertical="top" wrapText="1"/>
    </xf>
    <xf numFmtId="0" fontId="29" fillId="0" borderId="68" xfId="10" applyFont="1" applyBorder="1" applyAlignment="1">
      <alignment horizontal="center" vertical="center"/>
    </xf>
    <xf numFmtId="0" fontId="30" fillId="0" borderId="54" xfId="11" applyFont="1" applyBorder="1" applyAlignment="1">
      <alignment horizontal="left" vertical="top" wrapText="1"/>
    </xf>
    <xf numFmtId="0" fontId="30" fillId="0" borderId="68" xfId="11" applyFont="1" applyBorder="1" applyAlignment="1">
      <alignment horizontal="left" vertical="top" wrapText="1"/>
    </xf>
    <xf numFmtId="0" fontId="29" fillId="0" borderId="68" xfId="11" applyFont="1" applyBorder="1" applyAlignment="1">
      <alignment horizontal="center" vertical="center"/>
    </xf>
    <xf numFmtId="0" fontId="29" fillId="0" borderId="23" xfId="11" applyBorder="1" applyAlignment="1">
      <alignment horizontal="center" vertical="center" wrapText="1"/>
    </xf>
    <xf numFmtId="0" fontId="29" fillId="0" borderId="60" xfId="11" applyFont="1" applyBorder="1" applyAlignment="1">
      <alignment horizontal="center" vertical="center"/>
    </xf>
    <xf numFmtId="0" fontId="30" fillId="0" borderId="63" xfId="11" applyFont="1" applyBorder="1" applyAlignment="1">
      <alignment horizontal="left" vertical="top" wrapText="1"/>
    </xf>
    <xf numFmtId="0" fontId="30" fillId="0" borderId="33" xfId="11" applyFont="1" applyBorder="1" applyAlignment="1">
      <alignment horizontal="left" vertical="top" wrapText="1"/>
    </xf>
    <xf numFmtId="0" fontId="30" fillId="0" borderId="42" xfId="11" applyFont="1" applyBorder="1" applyAlignment="1">
      <alignment horizontal="left" vertical="top" wrapText="1"/>
    </xf>
    <xf numFmtId="0" fontId="24" fillId="0" borderId="0" xfId="12" applyFont="1" applyBorder="1" applyAlignment="1">
      <alignment horizontal="center" vertical="center" wrapText="1"/>
    </xf>
    <xf numFmtId="0" fontId="23" fillId="0" borderId="0" xfId="12" applyFont="1" applyBorder="1" applyAlignment="1">
      <alignment horizontal="center" vertical="center"/>
    </xf>
    <xf numFmtId="0" fontId="25" fillId="0" borderId="23" xfId="12" applyFont="1" applyBorder="1" applyAlignment="1">
      <alignment horizontal="left" vertical="top" wrapText="1"/>
    </xf>
    <xf numFmtId="0" fontId="23" fillId="0" borderId="48" xfId="12" applyFont="1" applyBorder="1" applyAlignment="1">
      <alignment horizontal="center" vertical="center"/>
    </xf>
    <xf numFmtId="0" fontId="23" fillId="0" borderId="24" xfId="12" applyFont="1" applyBorder="1" applyAlignment="1">
      <alignment horizontal="center" vertical="center"/>
    </xf>
    <xf numFmtId="0" fontId="23" fillId="0" borderId="28" xfId="12" applyFont="1" applyBorder="1" applyAlignment="1">
      <alignment horizontal="center" vertical="center"/>
    </xf>
    <xf numFmtId="0" fontId="23" fillId="0" borderId="47" xfId="12" applyFont="1" applyBorder="1" applyAlignment="1">
      <alignment horizontal="center" vertical="center"/>
    </xf>
    <xf numFmtId="0" fontId="23" fillId="0" borderId="29" xfId="12" applyFont="1" applyBorder="1" applyAlignment="1">
      <alignment horizontal="center" vertical="center"/>
    </xf>
    <xf numFmtId="0" fontId="25" fillId="0" borderId="54" xfId="12" applyFont="1" applyBorder="1" applyAlignment="1">
      <alignment horizontal="left" vertical="top" wrapText="1"/>
    </xf>
    <xf numFmtId="0" fontId="23" fillId="0" borderId="37" xfId="12" applyFont="1" applyBorder="1" applyAlignment="1">
      <alignment horizontal="center" vertical="center"/>
    </xf>
    <xf numFmtId="0" fontId="25" fillId="0" borderId="46" xfId="12" applyFont="1" applyBorder="1" applyAlignment="1">
      <alignment horizontal="left" vertical="top" wrapText="1"/>
    </xf>
    <xf numFmtId="0" fontId="23" fillId="0" borderId="49" xfId="12" applyFont="1" applyBorder="1" applyAlignment="1">
      <alignment horizontal="center" vertical="center"/>
    </xf>
    <xf numFmtId="0" fontId="25" fillId="0" borderId="25" xfId="12" applyFont="1" applyBorder="1" applyAlignment="1">
      <alignment horizontal="center" wrapText="1"/>
    </xf>
    <xf numFmtId="0" fontId="23" fillId="0" borderId="26" xfId="12" applyFont="1" applyBorder="1" applyAlignment="1">
      <alignment horizontal="center" vertical="center"/>
    </xf>
    <xf numFmtId="0" fontId="25" fillId="0" borderId="27" xfId="12" applyFont="1" applyBorder="1" applyAlignment="1">
      <alignment horizontal="center" wrapText="1"/>
    </xf>
    <xf numFmtId="0" fontId="23" fillId="0" borderId="32" xfId="12" applyFont="1" applyBorder="1" applyAlignment="1">
      <alignment horizontal="center" vertical="center"/>
    </xf>
    <xf numFmtId="0" fontId="25" fillId="0" borderId="67" xfId="12" applyFont="1" applyBorder="1" applyAlignment="1">
      <alignment horizontal="left" vertical="top" wrapText="1"/>
    </xf>
    <xf numFmtId="0" fontId="23" fillId="0" borderId="66" xfId="12" applyFont="1" applyBorder="1" applyAlignment="1">
      <alignment horizontal="center" vertical="center"/>
    </xf>
    <xf numFmtId="0" fontId="25" fillId="0" borderId="45" xfId="12" applyFont="1" applyBorder="1" applyAlignment="1">
      <alignment horizontal="left" vertical="top" wrapText="1"/>
    </xf>
    <xf numFmtId="0" fontId="23" fillId="0" borderId="55" xfId="12" applyFont="1" applyBorder="1" applyAlignment="1">
      <alignment horizontal="center" vertical="center"/>
    </xf>
    <xf numFmtId="0" fontId="25" fillId="0" borderId="77" xfId="12" applyFont="1" applyBorder="1" applyAlignment="1">
      <alignment horizontal="left" vertical="top" wrapText="1"/>
    </xf>
    <xf numFmtId="0" fontId="25" fillId="0" borderId="68" xfId="12" applyFont="1" applyBorder="1" applyAlignment="1">
      <alignment horizontal="left" vertical="top" wrapText="1"/>
    </xf>
    <xf numFmtId="0" fontId="25" fillId="0" borderId="63" xfId="12" applyFont="1" applyBorder="1" applyAlignment="1">
      <alignment horizontal="left" vertical="top" wrapText="1"/>
    </xf>
    <xf numFmtId="0" fontId="23" fillId="0" borderId="23" xfId="12" applyBorder="1" applyAlignment="1">
      <alignment horizontal="center" vertical="center" wrapText="1"/>
    </xf>
    <xf numFmtId="0" fontId="23" fillId="0" borderId="81" xfId="12" applyFont="1" applyBorder="1" applyAlignment="1">
      <alignment horizontal="center" vertical="center"/>
    </xf>
    <xf numFmtId="0" fontId="23" fillId="0" borderId="42" xfId="12" applyFont="1" applyBorder="1" applyAlignment="1">
      <alignment horizontal="center" vertical="center"/>
    </xf>
    <xf numFmtId="0" fontId="25" fillId="0" borderId="80" xfId="12" applyFont="1" applyBorder="1" applyAlignment="1">
      <alignment horizontal="center" wrapText="1"/>
    </xf>
    <xf numFmtId="0" fontId="25" fillId="0" borderId="74" xfId="12" applyFont="1" applyBorder="1" applyAlignment="1">
      <alignment horizontal="center" wrapText="1"/>
    </xf>
    <xf numFmtId="0" fontId="23" fillId="0" borderId="82" xfId="12" applyFont="1" applyBorder="1" applyAlignment="1">
      <alignment horizontal="center" vertical="center"/>
    </xf>
    <xf numFmtId="0" fontId="25" fillId="0" borderId="75" xfId="12" applyFont="1" applyBorder="1" applyAlignment="1">
      <alignment horizontal="center" wrapText="1"/>
    </xf>
    <xf numFmtId="0" fontId="25" fillId="0" borderId="76" xfId="12" applyFont="1" applyBorder="1" applyAlignment="1">
      <alignment horizontal="center" wrapText="1"/>
    </xf>
    <xf numFmtId="0" fontId="23" fillId="0" borderId="73" xfId="12" applyFont="1" applyBorder="1" applyAlignment="1">
      <alignment horizontal="center" vertical="center"/>
    </xf>
    <xf numFmtId="0" fontId="30" fillId="0" borderId="55" xfId="13" applyFont="1" applyBorder="1" applyAlignment="1">
      <alignment horizontal="left" vertical="top" wrapText="1"/>
    </xf>
    <xf numFmtId="0" fontId="29" fillId="0" borderId="0" xfId="13" applyFont="1" applyBorder="1" applyAlignment="1">
      <alignment horizontal="center" vertical="center"/>
    </xf>
    <xf numFmtId="0" fontId="30" fillId="0" borderId="29" xfId="13" applyFont="1" applyBorder="1" applyAlignment="1">
      <alignment horizontal="left" vertical="top" wrapText="1"/>
    </xf>
    <xf numFmtId="0" fontId="29" fillId="0" borderId="29" xfId="13" applyFont="1" applyBorder="1" applyAlignment="1">
      <alignment horizontal="center" vertical="center"/>
    </xf>
    <xf numFmtId="0" fontId="30" fillId="0" borderId="54" xfId="13" applyFont="1" applyBorder="1" applyAlignment="1">
      <alignment horizontal="left" vertical="top" wrapText="1"/>
    </xf>
    <xf numFmtId="0" fontId="29" fillId="0" borderId="37" xfId="13" applyFont="1" applyBorder="1" applyAlignment="1">
      <alignment horizontal="center" vertical="center"/>
    </xf>
    <xf numFmtId="0" fontId="29" fillId="0" borderId="28" xfId="13" applyFont="1" applyBorder="1" applyAlignment="1">
      <alignment horizontal="center" vertical="center"/>
    </xf>
    <xf numFmtId="0" fontId="24" fillId="0" borderId="0" xfId="13" applyFont="1" applyBorder="1" applyAlignment="1">
      <alignment horizontal="center" vertical="center" wrapText="1"/>
    </xf>
    <xf numFmtId="0" fontId="30" fillId="0" borderId="0" xfId="13" applyFont="1" applyBorder="1" applyAlignment="1">
      <alignment horizontal="left"/>
    </xf>
    <xf numFmtId="0" fontId="30" fillId="0" borderId="23" xfId="13" applyFont="1" applyBorder="1" applyAlignment="1">
      <alignment horizontal="left" vertical="top" wrapText="1"/>
    </xf>
    <xf numFmtId="0" fontId="29" fillId="0" borderId="48" xfId="13" applyFont="1" applyBorder="1" applyAlignment="1">
      <alignment horizontal="center" vertical="center"/>
    </xf>
    <xf numFmtId="0" fontId="29" fillId="0" borderId="24" xfId="13" applyFont="1" applyBorder="1" applyAlignment="1">
      <alignment horizontal="center" vertical="center"/>
    </xf>
    <xf numFmtId="0" fontId="29" fillId="0" borderId="47" xfId="13" applyFont="1" applyBorder="1" applyAlignment="1">
      <alignment horizontal="center" vertical="center"/>
    </xf>
    <xf numFmtId="0" fontId="30" fillId="0" borderId="25" xfId="13" applyFont="1" applyBorder="1" applyAlignment="1">
      <alignment horizontal="center" wrapText="1"/>
    </xf>
    <xf numFmtId="0" fontId="29" fillId="0" borderId="26" xfId="13" applyFont="1" applyBorder="1" applyAlignment="1">
      <alignment horizontal="center" vertical="center"/>
    </xf>
    <xf numFmtId="0" fontId="30" fillId="0" borderId="27" xfId="13" applyFont="1" applyBorder="1" applyAlignment="1">
      <alignment horizontal="center" wrapText="1"/>
    </xf>
    <xf numFmtId="0" fontId="29" fillId="0" borderId="32" xfId="13" applyFont="1" applyBorder="1" applyAlignment="1">
      <alignment horizontal="center" vertical="center"/>
    </xf>
    <xf numFmtId="0" fontId="30" fillId="0" borderId="46" xfId="13" applyFont="1" applyBorder="1" applyAlignment="1">
      <alignment horizontal="left" vertical="top" wrapText="1"/>
    </xf>
    <xf numFmtId="0" fontId="29" fillId="0" borderId="49" xfId="13" applyFont="1" applyBorder="1" applyAlignment="1">
      <alignment horizontal="center" vertical="center"/>
    </xf>
    <xf numFmtId="0" fontId="30" fillId="0" borderId="48" xfId="13" applyFont="1" applyBorder="1" applyAlignment="1">
      <alignment horizontal="left" vertical="top" wrapText="1"/>
    </xf>
    <xf numFmtId="0" fontId="30" fillId="0" borderId="50" xfId="13" applyFont="1" applyBorder="1" applyAlignment="1">
      <alignment horizontal="left" vertical="top" wrapText="1"/>
    </xf>
    <xf numFmtId="0" fontId="29" fillId="0" borderId="50" xfId="13" applyFont="1" applyBorder="1" applyAlignment="1">
      <alignment horizontal="center" vertical="center"/>
    </xf>
    <xf numFmtId="0" fontId="30" fillId="0" borderId="77" xfId="13" applyFont="1" applyBorder="1" applyAlignment="1">
      <alignment horizontal="left" vertical="top" wrapText="1"/>
    </xf>
    <xf numFmtId="0" fontId="24" fillId="0" borderId="0" xfId="14" applyFont="1" applyBorder="1" applyAlignment="1">
      <alignment horizontal="center" vertical="center" wrapText="1"/>
    </xf>
    <xf numFmtId="0" fontId="29" fillId="0" borderId="0" xfId="14" applyFont="1" applyBorder="1" applyAlignment="1">
      <alignment horizontal="center" vertical="center"/>
    </xf>
    <xf numFmtId="0" fontId="30" fillId="0" borderId="0" xfId="14" applyFont="1" applyBorder="1" applyAlignment="1">
      <alignment horizontal="left"/>
    </xf>
    <xf numFmtId="0" fontId="30" fillId="0" borderId="23" xfId="14" applyFont="1" applyBorder="1" applyAlignment="1">
      <alignment horizontal="left" vertical="top" wrapText="1"/>
    </xf>
    <xf numFmtId="0" fontId="29" fillId="0" borderId="48" xfId="14" applyFont="1" applyBorder="1" applyAlignment="1">
      <alignment horizontal="center" vertical="center"/>
    </xf>
    <xf numFmtId="0" fontId="29" fillId="0" borderId="24" xfId="14" applyFont="1" applyBorder="1" applyAlignment="1">
      <alignment horizontal="center" vertical="center"/>
    </xf>
    <xf numFmtId="0" fontId="29" fillId="0" borderId="28" xfId="14" applyFont="1" applyBorder="1" applyAlignment="1">
      <alignment horizontal="center" vertical="center"/>
    </xf>
    <xf numFmtId="0" fontId="29" fillId="0" borderId="47" xfId="14" applyFont="1" applyBorder="1" applyAlignment="1">
      <alignment horizontal="center" vertical="center"/>
    </xf>
    <xf numFmtId="0" fontId="29" fillId="0" borderId="29" xfId="14" applyFont="1" applyBorder="1" applyAlignment="1">
      <alignment horizontal="center" vertical="center"/>
    </xf>
    <xf numFmtId="0" fontId="30" fillId="0" borderId="25" xfId="14" applyFont="1" applyBorder="1" applyAlignment="1">
      <alignment horizontal="center" wrapText="1"/>
    </xf>
    <xf numFmtId="0" fontId="29" fillId="0" borderId="45" xfId="14" applyFont="1" applyBorder="1" applyAlignment="1">
      <alignment horizontal="center" vertical="center"/>
    </xf>
    <xf numFmtId="0" fontId="29" fillId="0" borderId="26" xfId="14" applyFont="1" applyBorder="1" applyAlignment="1">
      <alignment horizontal="center" vertical="center"/>
    </xf>
    <xf numFmtId="0" fontId="30" fillId="0" borderId="27" xfId="14" applyFont="1" applyBorder="1" applyAlignment="1">
      <alignment horizontal="center" wrapText="1"/>
    </xf>
    <xf numFmtId="0" fontId="29" fillId="0" borderId="32" xfId="14" applyFont="1" applyBorder="1" applyAlignment="1">
      <alignment horizontal="center" vertical="center"/>
    </xf>
    <xf numFmtId="0" fontId="30" fillId="0" borderId="46" xfId="14" applyFont="1" applyBorder="1" applyAlignment="1">
      <alignment horizontal="left" vertical="top" wrapText="1"/>
    </xf>
    <xf numFmtId="0" fontId="29" fillId="0" borderId="37" xfId="14" applyFont="1" applyBorder="1" applyAlignment="1">
      <alignment horizontal="center" vertical="center"/>
    </xf>
    <xf numFmtId="0" fontId="29" fillId="0" borderId="49" xfId="14" applyFont="1" applyBorder="1" applyAlignment="1">
      <alignment horizontal="center" vertical="center"/>
    </xf>
    <xf numFmtId="0" fontId="30" fillId="0" borderId="48" xfId="14" applyFont="1" applyBorder="1" applyAlignment="1">
      <alignment horizontal="left" vertical="top" wrapText="1"/>
    </xf>
    <xf numFmtId="0" fontId="30" fillId="0" borderId="50" xfId="14" applyFont="1" applyBorder="1" applyAlignment="1">
      <alignment horizontal="left" vertical="top" wrapText="1"/>
    </xf>
    <xf numFmtId="0" fontId="29" fillId="0" borderId="50" xfId="14" applyFont="1" applyBorder="1" applyAlignment="1">
      <alignment horizontal="center" vertical="center"/>
    </xf>
    <xf numFmtId="0" fontId="30" fillId="0" borderId="77" xfId="14" applyFont="1" applyBorder="1" applyAlignment="1">
      <alignment horizontal="left" vertical="top" wrapText="1"/>
    </xf>
    <xf numFmtId="0" fontId="30" fillId="0" borderId="55" xfId="14" applyFont="1" applyBorder="1" applyAlignment="1">
      <alignment horizontal="left" vertical="top" wrapText="1"/>
    </xf>
    <xf numFmtId="0" fontId="30" fillId="0" borderId="54" xfId="14" applyFont="1" applyBorder="1" applyAlignment="1">
      <alignment horizontal="left" vertical="top" wrapText="1"/>
    </xf>
    <xf numFmtId="0" fontId="30" fillId="0" borderId="29" xfId="14" applyFont="1" applyBorder="1" applyAlignment="1">
      <alignment horizontal="left" vertical="top" wrapText="1"/>
    </xf>
    <xf numFmtId="0" fontId="30" fillId="0" borderId="63" xfId="14" applyFont="1" applyBorder="1" applyAlignment="1">
      <alignment horizontal="left" vertical="top" wrapText="1"/>
    </xf>
    <xf numFmtId="0" fontId="30" fillId="0" borderId="42" xfId="15" applyFont="1" applyBorder="1" applyAlignment="1">
      <alignment horizontal="left" vertical="top" wrapText="1"/>
    </xf>
    <xf numFmtId="0" fontId="29" fillId="0" borderId="29" xfId="15" applyFont="1" applyBorder="1" applyAlignment="1">
      <alignment horizontal="center" vertical="center"/>
    </xf>
    <xf numFmtId="0" fontId="24" fillId="0" borderId="0" xfId="15" applyFont="1" applyBorder="1" applyAlignment="1">
      <alignment horizontal="center" vertical="center" wrapText="1"/>
    </xf>
    <xf numFmtId="0" fontId="29" fillId="0" borderId="0" xfId="15" applyFont="1" applyBorder="1" applyAlignment="1">
      <alignment horizontal="center" vertical="center"/>
    </xf>
    <xf numFmtId="0" fontId="29" fillId="0" borderId="23" xfId="15" applyBorder="1" applyAlignment="1">
      <alignment horizontal="center" vertical="center" wrapText="1"/>
    </xf>
    <xf numFmtId="0" fontId="29" fillId="0" borderId="60" xfId="15" applyFont="1" applyBorder="1" applyAlignment="1">
      <alignment horizontal="center" vertical="center"/>
    </xf>
    <xf numFmtId="0" fontId="30" fillId="0" borderId="63" xfId="15" applyFont="1" applyBorder="1" applyAlignment="1">
      <alignment horizontal="left" vertical="top" wrapText="1"/>
    </xf>
    <xf numFmtId="0" fontId="29" fillId="0" borderId="37" xfId="15" applyFont="1" applyBorder="1" applyAlignment="1">
      <alignment horizontal="center" vertical="center"/>
    </xf>
    <xf numFmtId="0" fontId="29" fillId="0" borderId="28" xfId="15" applyFont="1" applyBorder="1" applyAlignment="1">
      <alignment horizontal="center" vertical="center"/>
    </xf>
    <xf numFmtId="0" fontId="30" fillId="0" borderId="33" xfId="15" applyFont="1" applyBorder="1" applyAlignment="1">
      <alignment horizontal="left" vertical="top" wrapText="1"/>
    </xf>
    <xf numFmtId="0" fontId="30" fillId="0" borderId="77" xfId="21" applyFont="1" applyBorder="1" applyAlignment="1">
      <alignment horizontal="left" vertical="top" wrapText="1"/>
    </xf>
    <xf numFmtId="0" fontId="29" fillId="0" borderId="37" xfId="21" applyFont="1" applyBorder="1" applyAlignment="1">
      <alignment horizontal="center" vertical="center"/>
    </xf>
    <xf numFmtId="0" fontId="29" fillId="0" borderId="49" xfId="21" applyFont="1" applyBorder="1" applyAlignment="1">
      <alignment horizontal="center" vertical="center"/>
    </xf>
    <xf numFmtId="0" fontId="30" fillId="0" borderId="55" xfId="21" applyFont="1" applyBorder="1" applyAlignment="1">
      <alignment horizontal="left" vertical="top" wrapText="1"/>
    </xf>
    <xf numFmtId="0" fontId="29" fillId="0" borderId="0" xfId="21" applyFont="1" applyBorder="1" applyAlignment="1">
      <alignment horizontal="center" vertical="center"/>
    </xf>
    <xf numFmtId="0" fontId="30" fillId="0" borderId="50" xfId="21" applyFont="1" applyBorder="1" applyAlignment="1">
      <alignment horizontal="left" vertical="top" wrapText="1"/>
    </xf>
    <xf numFmtId="0" fontId="29" fillId="0" borderId="50" xfId="21" applyFont="1" applyBorder="1" applyAlignment="1">
      <alignment horizontal="center" vertical="center"/>
    </xf>
    <xf numFmtId="0" fontId="30" fillId="0" borderId="54" xfId="21" applyFont="1" applyBorder="1" applyAlignment="1">
      <alignment horizontal="left" vertical="top" wrapText="1"/>
    </xf>
    <xf numFmtId="0" fontId="29" fillId="0" borderId="28" xfId="21" applyFont="1" applyBorder="1" applyAlignment="1">
      <alignment horizontal="center" vertical="center"/>
    </xf>
    <xf numFmtId="0" fontId="30" fillId="0" borderId="29" xfId="21" applyFont="1" applyBorder="1" applyAlignment="1">
      <alignment horizontal="left" vertical="top" wrapText="1"/>
    </xf>
    <xf numFmtId="0" fontId="29" fillId="0" borderId="29" xfId="21" applyFont="1" applyBorder="1" applyAlignment="1">
      <alignment horizontal="center" vertical="center"/>
    </xf>
    <xf numFmtId="0" fontId="30" fillId="0" borderId="46" xfId="21" applyFont="1" applyBorder="1" applyAlignment="1">
      <alignment horizontal="left" vertical="top" wrapText="1"/>
    </xf>
    <xf numFmtId="0" fontId="30" fillId="0" borderId="48" xfId="21" applyFont="1" applyBorder="1" applyAlignment="1">
      <alignment horizontal="left" vertical="top" wrapText="1"/>
    </xf>
    <xf numFmtId="0" fontId="24" fillId="0" borderId="0" xfId="21" applyFont="1" applyBorder="1" applyAlignment="1">
      <alignment horizontal="center" vertical="center" wrapText="1"/>
    </xf>
    <xf numFmtId="0" fontId="30" fillId="0" borderId="0" xfId="21" applyFont="1" applyBorder="1" applyAlignment="1">
      <alignment horizontal="left"/>
    </xf>
    <xf numFmtId="0" fontId="30" fillId="0" borderId="23" xfId="21" applyFont="1" applyBorder="1" applyAlignment="1">
      <alignment horizontal="left" vertical="top" wrapText="1"/>
    </xf>
    <xf numFmtId="0" fontId="29" fillId="0" borderId="48" xfId="21" applyFont="1" applyBorder="1" applyAlignment="1">
      <alignment horizontal="center" vertical="center"/>
    </xf>
    <xf numFmtId="0" fontId="29" fillId="0" borderId="24" xfId="21" applyFont="1" applyBorder="1" applyAlignment="1">
      <alignment horizontal="center" vertical="center"/>
    </xf>
    <xf numFmtId="0" fontId="29" fillId="0" borderId="47" xfId="21" applyFont="1" applyBorder="1" applyAlignment="1">
      <alignment horizontal="center" vertical="center"/>
    </xf>
    <xf numFmtId="0" fontId="30" fillId="0" borderId="25" xfId="21" applyFont="1" applyBorder="1" applyAlignment="1">
      <alignment horizontal="center" wrapText="1"/>
    </xf>
    <xf numFmtId="0" fontId="29" fillId="0" borderId="45" xfId="21" applyFont="1" applyBorder="1" applyAlignment="1">
      <alignment horizontal="center" vertical="center"/>
    </xf>
    <xf numFmtId="0" fontId="29" fillId="0" borderId="26" xfId="21" applyFont="1" applyBorder="1" applyAlignment="1">
      <alignment horizontal="center" vertical="center"/>
    </xf>
    <xf numFmtId="0" fontId="30" fillId="0" borderId="27" xfId="21" applyFont="1" applyBorder="1" applyAlignment="1">
      <alignment horizontal="center" wrapText="1"/>
    </xf>
    <xf numFmtId="0" fontId="29" fillId="0" borderId="32" xfId="21" applyFont="1" applyBorder="1" applyAlignment="1">
      <alignment horizontal="center" vertical="center"/>
    </xf>
    <xf numFmtId="0" fontId="30" fillId="0" borderId="42" xfId="22" applyFont="1" applyBorder="1" applyAlignment="1">
      <alignment horizontal="left" vertical="top" wrapText="1"/>
    </xf>
    <xf numFmtId="0" fontId="29" fillId="0" borderId="29" xfId="22" applyFont="1" applyBorder="1" applyAlignment="1">
      <alignment horizontal="center" vertical="center"/>
    </xf>
    <xf numFmtId="0" fontId="24" fillId="0" borderId="0" xfId="22" applyFont="1" applyBorder="1" applyAlignment="1">
      <alignment horizontal="center" vertical="center" wrapText="1"/>
    </xf>
    <xf numFmtId="0" fontId="29" fillId="0" borderId="0" xfId="22" applyFont="1" applyBorder="1" applyAlignment="1">
      <alignment horizontal="center" vertical="center"/>
    </xf>
    <xf numFmtId="0" fontId="29" fillId="0" borderId="23" xfId="22" applyBorder="1" applyAlignment="1">
      <alignment horizontal="center" vertical="center" wrapText="1"/>
    </xf>
    <xf numFmtId="0" fontId="29" fillId="0" borderId="60" xfId="22" applyFont="1" applyBorder="1" applyAlignment="1">
      <alignment horizontal="center" vertical="center"/>
    </xf>
    <xf numFmtId="0" fontId="30" fillId="0" borderId="63" xfId="22" applyFont="1" applyBorder="1" applyAlignment="1">
      <alignment horizontal="left" vertical="top" wrapText="1"/>
    </xf>
    <xf numFmtId="0" fontId="29" fillId="0" borderId="37" xfId="22" applyFont="1" applyBorder="1" applyAlignment="1">
      <alignment horizontal="center" vertical="center"/>
    </xf>
    <xf numFmtId="0" fontId="29" fillId="0" borderId="28" xfId="22" applyFont="1" applyBorder="1" applyAlignment="1">
      <alignment horizontal="center" vertical="center"/>
    </xf>
    <xf numFmtId="0" fontId="30" fillId="0" borderId="33" xfId="22" applyFont="1" applyBorder="1" applyAlignment="1">
      <alignment horizontal="left" vertical="top" wrapText="1"/>
    </xf>
    <xf numFmtId="0" fontId="45" fillId="0" borderId="1" xfId="0" applyFont="1" applyBorder="1" applyAlignment="1">
      <alignment horizontal="center" vertical="center" wrapText="1"/>
    </xf>
    <xf numFmtId="0" fontId="45" fillId="0" borderId="2" xfId="0" applyFont="1" applyBorder="1" applyAlignment="1">
      <alignment horizontal="center" vertical="center" wrapText="1"/>
    </xf>
  </cellXfs>
  <cellStyles count="30">
    <cellStyle name="Migliaia" xfId="1" builtinId="3"/>
    <cellStyle name="Normale" xfId="0" builtinId="0"/>
    <cellStyle name="Normale_Ciclomotori SPSS 2" xfId="18"/>
    <cellStyle name="Normale_Ciclomotori SPSS 2 OK" xfId="28"/>
    <cellStyle name="Normale_Età Tutto_1" xfId="12"/>
    <cellStyle name="Normale_Foglio1" xfId="10"/>
    <cellStyle name="Normale_Foglio2" xfId="15"/>
    <cellStyle name="Normale_Foglio5" xfId="21"/>
    <cellStyle name="Normale_Foglio6" xfId="22"/>
    <cellStyle name="Normale_Mot.conpax SPSS 2" xfId="20"/>
    <cellStyle name="Normale_Mot.conpax SPSS 2_1" xfId="29"/>
    <cellStyle name="Normale_Motoc con pax" xfId="14"/>
    <cellStyle name="Normale_Motoc.a solo" xfId="13"/>
    <cellStyle name="Normale_Motociclo a solo SPSS2" xfId="19"/>
    <cellStyle name="Normale_SPSS - Pedoni" xfId="5"/>
    <cellStyle name="Normale_SPSS Ciclomotore" xfId="8"/>
    <cellStyle name="Normale_SPSS Ciclomotore_1" xfId="9"/>
    <cellStyle name="Normale_SPSS Pedoni bis" xfId="16"/>
    <cellStyle name="Normale_SPSS Velocipedi 2" xfId="17"/>
    <cellStyle name="Normale_Tab. IS.UV.1-Inc.tot." xfId="2"/>
    <cellStyle name="Normale_Tab. IS.UV.1-Inc.tot._1" xfId="3"/>
    <cellStyle name="Normale_Tab. IS.UV.2 - Per tipo di U.V." xfId="4"/>
    <cellStyle name="Normale_Tab. IS.UV.3 - Pedoni" xfId="6"/>
    <cellStyle name="Normale_Tab. IS.UV.4 - Velocipedi" xfId="23"/>
    <cellStyle name="Normale_Tab. IS.UV.4 - Velocipedi_1" xfId="24"/>
    <cellStyle name="Normale_Tab. IS.UV.5 - Ciclomotori" xfId="25"/>
    <cellStyle name="Normale_Tab. IS.UV.6 -Motoc.senza pass." xfId="26"/>
    <cellStyle name="Normale_Tab. IS.UV.7-Motoc. con pass." xfId="27"/>
    <cellStyle name="Normale_Tutto" xfId="11"/>
    <cellStyle name="Normale_Velocipedi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[1]Foglio1!$Q$3</c:f>
              <c:strCache>
                <c:ptCount val="1"/>
                <c:pt idx="0">
                  <c:v>Italia Settentrionale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[1]Foglio1!$R$1:$AC$2</c:f>
              <c:multiLvlStrCache>
                <c:ptCount val="12"/>
                <c:lvl>
                  <c:pt idx="0">
                    <c:v>2001</c:v>
                  </c:pt>
                  <c:pt idx="1">
                    <c:v>2010</c:v>
                  </c:pt>
                  <c:pt idx="2">
                    <c:v>2014</c:v>
                  </c:pt>
                  <c:pt idx="3">
                    <c:v>2015</c:v>
                  </c:pt>
                  <c:pt idx="4">
                    <c:v>2001</c:v>
                  </c:pt>
                  <c:pt idx="5">
                    <c:v>2010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2001</c:v>
                  </c:pt>
                  <c:pt idx="9">
                    <c:v>2010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Entro l'abitato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Fuori l'abitato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Entro e fuori l'abitato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lvl>
              </c:multiLvlStrCache>
            </c:multiLvlStrRef>
          </c:cat>
          <c:val>
            <c:numRef>
              <c:f>[1]Foglio1!$R$3:$AC$3</c:f>
              <c:numCache>
                <c:formatCode>General</c:formatCode>
                <c:ptCount val="12"/>
                <c:pt idx="0">
                  <c:v>8360</c:v>
                </c:pt>
                <c:pt idx="1">
                  <c:v>10356</c:v>
                </c:pt>
                <c:pt idx="2">
                  <c:v>11383</c:v>
                </c:pt>
                <c:pt idx="3">
                  <c:v>11310</c:v>
                </c:pt>
                <c:pt idx="4">
                  <c:v>937</c:v>
                </c:pt>
                <c:pt idx="5">
                  <c:v>1076</c:v>
                </c:pt>
                <c:pt idx="6">
                  <c:v>1292</c:v>
                </c:pt>
                <c:pt idx="7">
                  <c:v>1460</c:v>
                </c:pt>
                <c:pt idx="8">
                  <c:v>9297</c:v>
                </c:pt>
                <c:pt idx="9">
                  <c:v>11432</c:v>
                </c:pt>
                <c:pt idx="10">
                  <c:v>12675</c:v>
                </c:pt>
                <c:pt idx="11">
                  <c:v>12770</c:v>
                </c:pt>
              </c:numCache>
            </c:numRef>
          </c:val>
        </c:ser>
        <c:ser>
          <c:idx val="1"/>
          <c:order val="1"/>
          <c:tx>
            <c:strRef>
              <c:f>[1]Foglio1!$Q$4</c:f>
              <c:strCache>
                <c:ptCount val="1"/>
                <c:pt idx="0">
                  <c:v>Italia Centrale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[1]Foglio1!$R$1:$AC$2</c:f>
              <c:multiLvlStrCache>
                <c:ptCount val="12"/>
                <c:lvl>
                  <c:pt idx="0">
                    <c:v>2001</c:v>
                  </c:pt>
                  <c:pt idx="1">
                    <c:v>2010</c:v>
                  </c:pt>
                  <c:pt idx="2">
                    <c:v>2014</c:v>
                  </c:pt>
                  <c:pt idx="3">
                    <c:v>2015</c:v>
                  </c:pt>
                  <c:pt idx="4">
                    <c:v>2001</c:v>
                  </c:pt>
                  <c:pt idx="5">
                    <c:v>2010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2001</c:v>
                  </c:pt>
                  <c:pt idx="9">
                    <c:v>2010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Entro l'abitato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Fuori l'abitato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Entro e fuori l'abitato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lvl>
              </c:multiLvlStrCache>
            </c:multiLvlStrRef>
          </c:cat>
          <c:val>
            <c:numRef>
              <c:f>[1]Foglio1!$R$4:$AC$4</c:f>
              <c:numCache>
                <c:formatCode>General</c:formatCode>
                <c:ptCount val="12"/>
                <c:pt idx="0">
                  <c:v>1873</c:v>
                </c:pt>
                <c:pt idx="1">
                  <c:v>2164</c:v>
                </c:pt>
                <c:pt idx="2">
                  <c:v>2663</c:v>
                </c:pt>
                <c:pt idx="3">
                  <c:v>2572</c:v>
                </c:pt>
                <c:pt idx="4">
                  <c:v>231</c:v>
                </c:pt>
                <c:pt idx="5">
                  <c:v>315</c:v>
                </c:pt>
                <c:pt idx="6">
                  <c:v>390</c:v>
                </c:pt>
                <c:pt idx="7">
                  <c:v>370</c:v>
                </c:pt>
                <c:pt idx="8">
                  <c:v>2104</c:v>
                </c:pt>
                <c:pt idx="9">
                  <c:v>2479</c:v>
                </c:pt>
                <c:pt idx="10">
                  <c:v>3053</c:v>
                </c:pt>
                <c:pt idx="11">
                  <c:v>2942</c:v>
                </c:pt>
              </c:numCache>
            </c:numRef>
          </c:val>
        </c:ser>
        <c:ser>
          <c:idx val="2"/>
          <c:order val="2"/>
          <c:tx>
            <c:strRef>
              <c:f>[1]Foglio1!$Q$5</c:f>
              <c:strCache>
                <c:ptCount val="1"/>
                <c:pt idx="0">
                  <c:v>Italia Meridionale e Insulare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[1]Foglio1!$R$1:$AC$2</c:f>
              <c:multiLvlStrCache>
                <c:ptCount val="12"/>
                <c:lvl>
                  <c:pt idx="0">
                    <c:v>2001</c:v>
                  </c:pt>
                  <c:pt idx="1">
                    <c:v>2010</c:v>
                  </c:pt>
                  <c:pt idx="2">
                    <c:v>2014</c:v>
                  </c:pt>
                  <c:pt idx="3">
                    <c:v>2015</c:v>
                  </c:pt>
                  <c:pt idx="4">
                    <c:v>2001</c:v>
                  </c:pt>
                  <c:pt idx="5">
                    <c:v>2010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2001</c:v>
                  </c:pt>
                  <c:pt idx="9">
                    <c:v>2010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Entro l'abitato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Fuori l'abitato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Entro e fuori l'abitato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lvl>
              </c:multiLvlStrCache>
            </c:multiLvlStrRef>
          </c:cat>
          <c:val>
            <c:numRef>
              <c:f>[1]Foglio1!$R$5:$AC$5</c:f>
              <c:numCache>
                <c:formatCode>General</c:formatCode>
                <c:ptCount val="12"/>
                <c:pt idx="0">
                  <c:v>694</c:v>
                </c:pt>
                <c:pt idx="1">
                  <c:v>1081</c:v>
                </c:pt>
                <c:pt idx="2">
                  <c:v>1473</c:v>
                </c:pt>
                <c:pt idx="3">
                  <c:v>1472</c:v>
                </c:pt>
                <c:pt idx="4">
                  <c:v>132</c:v>
                </c:pt>
                <c:pt idx="5">
                  <c:v>218</c:v>
                </c:pt>
                <c:pt idx="6">
                  <c:v>245</c:v>
                </c:pt>
                <c:pt idx="7">
                  <c:v>253</c:v>
                </c:pt>
                <c:pt idx="8">
                  <c:v>826</c:v>
                </c:pt>
                <c:pt idx="9">
                  <c:v>1299</c:v>
                </c:pt>
                <c:pt idx="10">
                  <c:v>1718</c:v>
                </c:pt>
                <c:pt idx="11">
                  <c:v>1725</c:v>
                </c:pt>
              </c:numCache>
            </c:numRef>
          </c:val>
        </c:ser>
        <c:ser>
          <c:idx val="3"/>
          <c:order val="3"/>
          <c:tx>
            <c:strRef>
              <c:f>[1]Foglio1!$Q$6</c:f>
              <c:strCache>
                <c:ptCount val="1"/>
                <c:pt idx="0">
                  <c:v>Italia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[1]Foglio1!$R$1:$AC$2</c:f>
              <c:multiLvlStrCache>
                <c:ptCount val="12"/>
                <c:lvl>
                  <c:pt idx="0">
                    <c:v>2001</c:v>
                  </c:pt>
                  <c:pt idx="1">
                    <c:v>2010</c:v>
                  </c:pt>
                  <c:pt idx="2">
                    <c:v>2014</c:v>
                  </c:pt>
                  <c:pt idx="3">
                    <c:v>2015</c:v>
                  </c:pt>
                  <c:pt idx="4">
                    <c:v>2001</c:v>
                  </c:pt>
                  <c:pt idx="5">
                    <c:v>2010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2001</c:v>
                  </c:pt>
                  <c:pt idx="9">
                    <c:v>2010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Entro l'abitato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Fuori l'abitato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Entro e fuori l'abitato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lvl>
              </c:multiLvlStrCache>
            </c:multiLvlStrRef>
          </c:cat>
          <c:val>
            <c:numRef>
              <c:f>[1]Foglio1!$R$6:$AC$6</c:f>
              <c:numCache>
                <c:formatCode>General</c:formatCode>
                <c:ptCount val="12"/>
                <c:pt idx="0">
                  <c:v>10927</c:v>
                </c:pt>
                <c:pt idx="1">
                  <c:v>13601</c:v>
                </c:pt>
                <c:pt idx="2">
                  <c:v>15519</c:v>
                </c:pt>
                <c:pt idx="3">
                  <c:v>15354</c:v>
                </c:pt>
                <c:pt idx="4">
                  <c:v>1300</c:v>
                </c:pt>
                <c:pt idx="5">
                  <c:v>1609</c:v>
                </c:pt>
                <c:pt idx="6">
                  <c:v>1927</c:v>
                </c:pt>
                <c:pt idx="7">
                  <c:v>2083</c:v>
                </c:pt>
                <c:pt idx="8">
                  <c:v>12227</c:v>
                </c:pt>
                <c:pt idx="9">
                  <c:v>15210</c:v>
                </c:pt>
                <c:pt idx="10">
                  <c:v>17446</c:v>
                </c:pt>
                <c:pt idx="11">
                  <c:v>17437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808384"/>
        <c:axId val="89536704"/>
      </c:barChart>
      <c:catAx>
        <c:axId val="12180838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89536704"/>
        <c:crosses val="autoZero"/>
        <c:auto val="1"/>
        <c:lblAlgn val="ctr"/>
        <c:lblOffset val="100"/>
        <c:noMultiLvlLbl val="0"/>
      </c:catAx>
      <c:valAx>
        <c:axId val="89536704"/>
        <c:scaling>
          <c:orientation val="minMax"/>
          <c:max val="20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2180838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[1]Foglio1!$A$29</c:f>
              <c:strCache>
                <c:ptCount val="1"/>
                <c:pt idx="0">
                  <c:v>Italia Settentrionale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[1]Foglio1!$B$27:$M$28</c:f>
              <c:multiLvlStrCache>
                <c:ptCount val="12"/>
                <c:lvl>
                  <c:pt idx="0">
                    <c:v>2001</c:v>
                  </c:pt>
                  <c:pt idx="1">
                    <c:v>2010</c:v>
                  </c:pt>
                  <c:pt idx="2">
                    <c:v>2014</c:v>
                  </c:pt>
                  <c:pt idx="3">
                    <c:v>2015</c:v>
                  </c:pt>
                  <c:pt idx="4">
                    <c:v>2001</c:v>
                  </c:pt>
                  <c:pt idx="5">
                    <c:v>2010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2001</c:v>
                  </c:pt>
                  <c:pt idx="9">
                    <c:v>2010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Entro l'abitato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Fuori l'abitato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Entro e fuori l'abitato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lvl>
              </c:multiLvlStrCache>
            </c:multiLvlStrRef>
          </c:cat>
          <c:val>
            <c:numRef>
              <c:f>[1]Foglio1!$B$29:$M$29</c:f>
              <c:numCache>
                <c:formatCode>General</c:formatCode>
                <c:ptCount val="12"/>
                <c:pt idx="0">
                  <c:v>110750</c:v>
                </c:pt>
                <c:pt idx="1">
                  <c:v>80765</c:v>
                </c:pt>
                <c:pt idx="2">
                  <c:v>69122</c:v>
                </c:pt>
                <c:pt idx="3">
                  <c:v>67760</c:v>
                </c:pt>
                <c:pt idx="4">
                  <c:v>30550</c:v>
                </c:pt>
                <c:pt idx="5">
                  <c:v>24566</c:v>
                </c:pt>
                <c:pt idx="6">
                  <c:v>21912</c:v>
                </c:pt>
                <c:pt idx="7">
                  <c:v>22688</c:v>
                </c:pt>
                <c:pt idx="8">
                  <c:v>141300</c:v>
                </c:pt>
                <c:pt idx="9">
                  <c:v>105331</c:v>
                </c:pt>
                <c:pt idx="10">
                  <c:v>91034</c:v>
                </c:pt>
                <c:pt idx="11">
                  <c:v>90448</c:v>
                </c:pt>
              </c:numCache>
            </c:numRef>
          </c:val>
        </c:ser>
        <c:ser>
          <c:idx val="1"/>
          <c:order val="1"/>
          <c:tx>
            <c:strRef>
              <c:f>[1]Foglio1!$A$30</c:f>
              <c:strCache>
                <c:ptCount val="1"/>
                <c:pt idx="0">
                  <c:v>Italia Centrale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[1]Foglio1!$B$27:$M$28</c:f>
              <c:multiLvlStrCache>
                <c:ptCount val="12"/>
                <c:lvl>
                  <c:pt idx="0">
                    <c:v>2001</c:v>
                  </c:pt>
                  <c:pt idx="1">
                    <c:v>2010</c:v>
                  </c:pt>
                  <c:pt idx="2">
                    <c:v>2014</c:v>
                  </c:pt>
                  <c:pt idx="3">
                    <c:v>2015</c:v>
                  </c:pt>
                  <c:pt idx="4">
                    <c:v>2001</c:v>
                  </c:pt>
                  <c:pt idx="5">
                    <c:v>2010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2001</c:v>
                  </c:pt>
                  <c:pt idx="9">
                    <c:v>2010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Entro l'abitato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Fuori l'abitato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Entro e fuori l'abitato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lvl>
              </c:multiLvlStrCache>
            </c:multiLvlStrRef>
          </c:cat>
          <c:val>
            <c:numRef>
              <c:f>[1]Foglio1!$B$30:$M$30</c:f>
              <c:numCache>
                <c:formatCode>General</c:formatCode>
                <c:ptCount val="12"/>
                <c:pt idx="0">
                  <c:v>54154</c:v>
                </c:pt>
                <c:pt idx="1">
                  <c:v>43661</c:v>
                </c:pt>
                <c:pt idx="2">
                  <c:v>34444</c:v>
                </c:pt>
                <c:pt idx="3">
                  <c:v>33396</c:v>
                </c:pt>
                <c:pt idx="4">
                  <c:v>13812</c:v>
                </c:pt>
                <c:pt idx="5">
                  <c:v>12655</c:v>
                </c:pt>
                <c:pt idx="6">
                  <c:v>10479</c:v>
                </c:pt>
                <c:pt idx="7">
                  <c:v>10312</c:v>
                </c:pt>
                <c:pt idx="8">
                  <c:v>67966</c:v>
                </c:pt>
                <c:pt idx="9">
                  <c:v>56316</c:v>
                </c:pt>
                <c:pt idx="10">
                  <c:v>44923</c:v>
                </c:pt>
                <c:pt idx="11">
                  <c:v>43708</c:v>
                </c:pt>
              </c:numCache>
            </c:numRef>
          </c:val>
        </c:ser>
        <c:ser>
          <c:idx val="2"/>
          <c:order val="2"/>
          <c:tx>
            <c:strRef>
              <c:f>[1]Foglio1!$A$31</c:f>
              <c:strCache>
                <c:ptCount val="1"/>
                <c:pt idx="0">
                  <c:v>Italia Meridionale e Insulare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[1]Foglio1!$B$27:$M$28</c:f>
              <c:multiLvlStrCache>
                <c:ptCount val="12"/>
                <c:lvl>
                  <c:pt idx="0">
                    <c:v>2001</c:v>
                  </c:pt>
                  <c:pt idx="1">
                    <c:v>2010</c:v>
                  </c:pt>
                  <c:pt idx="2">
                    <c:v>2014</c:v>
                  </c:pt>
                  <c:pt idx="3">
                    <c:v>2015</c:v>
                  </c:pt>
                  <c:pt idx="4">
                    <c:v>2001</c:v>
                  </c:pt>
                  <c:pt idx="5">
                    <c:v>2010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2001</c:v>
                  </c:pt>
                  <c:pt idx="9">
                    <c:v>2010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Entro l'abitato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Fuori l'abitato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Entro e fuori l'abitato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lvl>
              </c:multiLvlStrCache>
            </c:multiLvlStrRef>
          </c:cat>
          <c:val>
            <c:numRef>
              <c:f>[1]Foglio1!$B$31:$M$31</c:f>
              <c:numCache>
                <c:formatCode>General</c:formatCode>
                <c:ptCount val="12"/>
                <c:pt idx="0">
                  <c:v>39723</c:v>
                </c:pt>
                <c:pt idx="1">
                  <c:v>37190</c:v>
                </c:pt>
                <c:pt idx="2">
                  <c:v>30032</c:v>
                </c:pt>
                <c:pt idx="3">
                  <c:v>29301</c:v>
                </c:pt>
                <c:pt idx="4">
                  <c:v>14111</c:v>
                </c:pt>
                <c:pt idx="5">
                  <c:v>14160</c:v>
                </c:pt>
                <c:pt idx="6">
                  <c:v>11042</c:v>
                </c:pt>
                <c:pt idx="7">
                  <c:v>11082</c:v>
                </c:pt>
                <c:pt idx="8">
                  <c:v>53834</c:v>
                </c:pt>
                <c:pt idx="9">
                  <c:v>51350</c:v>
                </c:pt>
                <c:pt idx="10">
                  <c:v>41074</c:v>
                </c:pt>
                <c:pt idx="11">
                  <c:v>40383</c:v>
                </c:pt>
              </c:numCache>
            </c:numRef>
          </c:val>
        </c:ser>
        <c:ser>
          <c:idx val="3"/>
          <c:order val="3"/>
          <c:tx>
            <c:strRef>
              <c:f>[1]Foglio1!$A$32</c:f>
              <c:strCache>
                <c:ptCount val="1"/>
                <c:pt idx="0">
                  <c:v>Italia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[1]Foglio1!$B$27:$M$28</c:f>
              <c:multiLvlStrCache>
                <c:ptCount val="12"/>
                <c:lvl>
                  <c:pt idx="0">
                    <c:v>2001</c:v>
                  </c:pt>
                  <c:pt idx="1">
                    <c:v>2010</c:v>
                  </c:pt>
                  <c:pt idx="2">
                    <c:v>2014</c:v>
                  </c:pt>
                  <c:pt idx="3">
                    <c:v>2015</c:v>
                  </c:pt>
                  <c:pt idx="4">
                    <c:v>2001</c:v>
                  </c:pt>
                  <c:pt idx="5">
                    <c:v>2010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2001</c:v>
                  </c:pt>
                  <c:pt idx="9">
                    <c:v>2010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Entro l'abitato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Fuori l'abitato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Entro e fuori l'abitato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lvl>
              </c:multiLvlStrCache>
            </c:multiLvlStrRef>
          </c:cat>
          <c:val>
            <c:numRef>
              <c:f>[1]Foglio1!$B$32:$M$32</c:f>
              <c:numCache>
                <c:formatCode>General</c:formatCode>
                <c:ptCount val="12"/>
                <c:pt idx="0">
                  <c:v>204627</c:v>
                </c:pt>
                <c:pt idx="1">
                  <c:v>161616</c:v>
                </c:pt>
                <c:pt idx="2">
                  <c:v>133598</c:v>
                </c:pt>
                <c:pt idx="3">
                  <c:v>130457</c:v>
                </c:pt>
                <c:pt idx="4">
                  <c:v>58473</c:v>
                </c:pt>
                <c:pt idx="5">
                  <c:v>51381</c:v>
                </c:pt>
                <c:pt idx="6">
                  <c:v>43433</c:v>
                </c:pt>
                <c:pt idx="7">
                  <c:v>44082</c:v>
                </c:pt>
                <c:pt idx="8">
                  <c:v>263100</c:v>
                </c:pt>
                <c:pt idx="9">
                  <c:v>212997</c:v>
                </c:pt>
                <c:pt idx="10">
                  <c:v>177031</c:v>
                </c:pt>
                <c:pt idx="11">
                  <c:v>174539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809408"/>
        <c:axId val="122823808"/>
      </c:barChart>
      <c:catAx>
        <c:axId val="12180940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22823808"/>
        <c:crosses val="autoZero"/>
        <c:auto val="1"/>
        <c:lblAlgn val="ctr"/>
        <c:lblOffset val="100"/>
        <c:noMultiLvlLbl val="0"/>
      </c:catAx>
      <c:valAx>
        <c:axId val="122823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218094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[1]Foglio1!$Q$29</c:f>
              <c:strCache>
                <c:ptCount val="1"/>
                <c:pt idx="0">
                  <c:v>Italia Settentrionale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[1]Foglio1!$R$27:$AC$28</c:f>
              <c:multiLvlStrCache>
                <c:ptCount val="12"/>
                <c:lvl>
                  <c:pt idx="0">
                    <c:v>2001</c:v>
                  </c:pt>
                  <c:pt idx="1">
                    <c:v>2010</c:v>
                  </c:pt>
                  <c:pt idx="2">
                    <c:v>2014</c:v>
                  </c:pt>
                  <c:pt idx="3">
                    <c:v>2015</c:v>
                  </c:pt>
                  <c:pt idx="4">
                    <c:v>2001</c:v>
                  </c:pt>
                  <c:pt idx="5">
                    <c:v>2010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2001</c:v>
                  </c:pt>
                  <c:pt idx="9">
                    <c:v>2010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Entro l'abitato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Fuori l'abitato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Entro e fuori l'abitato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lvl>
              </c:multiLvlStrCache>
            </c:multiLvlStrRef>
          </c:cat>
          <c:val>
            <c:numRef>
              <c:f>[1]Foglio1!$R$29:$AC$29</c:f>
              <c:numCache>
                <c:formatCode>General</c:formatCode>
                <c:ptCount val="12"/>
                <c:pt idx="0">
                  <c:v>10056</c:v>
                </c:pt>
                <c:pt idx="1">
                  <c:v>10149</c:v>
                </c:pt>
                <c:pt idx="2">
                  <c:v>10434</c:v>
                </c:pt>
                <c:pt idx="3">
                  <c:v>9528</c:v>
                </c:pt>
                <c:pt idx="4">
                  <c:v>484</c:v>
                </c:pt>
                <c:pt idx="5">
                  <c:v>393</c:v>
                </c:pt>
                <c:pt idx="6">
                  <c:v>473</c:v>
                </c:pt>
                <c:pt idx="7">
                  <c:v>492</c:v>
                </c:pt>
                <c:pt idx="8">
                  <c:v>10540</c:v>
                </c:pt>
                <c:pt idx="9">
                  <c:v>10542</c:v>
                </c:pt>
                <c:pt idx="10">
                  <c:v>10907</c:v>
                </c:pt>
                <c:pt idx="11">
                  <c:v>10020</c:v>
                </c:pt>
              </c:numCache>
            </c:numRef>
          </c:val>
        </c:ser>
        <c:ser>
          <c:idx val="1"/>
          <c:order val="1"/>
          <c:tx>
            <c:strRef>
              <c:f>[1]Foglio1!$Q$30</c:f>
              <c:strCache>
                <c:ptCount val="1"/>
                <c:pt idx="0">
                  <c:v>Italia Centrale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[1]Foglio1!$R$27:$AC$28</c:f>
              <c:multiLvlStrCache>
                <c:ptCount val="12"/>
                <c:lvl>
                  <c:pt idx="0">
                    <c:v>2001</c:v>
                  </c:pt>
                  <c:pt idx="1">
                    <c:v>2010</c:v>
                  </c:pt>
                  <c:pt idx="2">
                    <c:v>2014</c:v>
                  </c:pt>
                  <c:pt idx="3">
                    <c:v>2015</c:v>
                  </c:pt>
                  <c:pt idx="4">
                    <c:v>2001</c:v>
                  </c:pt>
                  <c:pt idx="5">
                    <c:v>2010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2001</c:v>
                  </c:pt>
                  <c:pt idx="9">
                    <c:v>2010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Entro l'abitato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Fuori l'abitato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Entro e fuori l'abitato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lvl>
              </c:multiLvlStrCache>
            </c:multiLvlStrRef>
          </c:cat>
          <c:val>
            <c:numRef>
              <c:f>[1]Foglio1!$R$30:$AC$30</c:f>
              <c:numCache>
                <c:formatCode>General</c:formatCode>
                <c:ptCount val="12"/>
                <c:pt idx="0">
                  <c:v>5679</c:v>
                </c:pt>
                <c:pt idx="1">
                  <c:v>5633</c:v>
                </c:pt>
                <c:pt idx="2">
                  <c:v>5315</c:v>
                </c:pt>
                <c:pt idx="3">
                  <c:v>5090</c:v>
                </c:pt>
                <c:pt idx="4">
                  <c:v>262</c:v>
                </c:pt>
                <c:pt idx="5">
                  <c:v>220</c:v>
                </c:pt>
                <c:pt idx="6">
                  <c:v>284</c:v>
                </c:pt>
                <c:pt idx="7">
                  <c:v>255</c:v>
                </c:pt>
                <c:pt idx="8">
                  <c:v>5941</c:v>
                </c:pt>
                <c:pt idx="9">
                  <c:v>5853</c:v>
                </c:pt>
                <c:pt idx="10">
                  <c:v>5599</c:v>
                </c:pt>
                <c:pt idx="11">
                  <c:v>5345</c:v>
                </c:pt>
              </c:numCache>
            </c:numRef>
          </c:val>
        </c:ser>
        <c:ser>
          <c:idx val="2"/>
          <c:order val="2"/>
          <c:tx>
            <c:strRef>
              <c:f>[1]Foglio1!$Q$31</c:f>
              <c:strCache>
                <c:ptCount val="1"/>
                <c:pt idx="0">
                  <c:v>Italia Meridionale e Insulare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[1]Foglio1!$R$27:$AC$28</c:f>
              <c:multiLvlStrCache>
                <c:ptCount val="12"/>
                <c:lvl>
                  <c:pt idx="0">
                    <c:v>2001</c:v>
                  </c:pt>
                  <c:pt idx="1">
                    <c:v>2010</c:v>
                  </c:pt>
                  <c:pt idx="2">
                    <c:v>2014</c:v>
                  </c:pt>
                  <c:pt idx="3">
                    <c:v>2015</c:v>
                  </c:pt>
                  <c:pt idx="4">
                    <c:v>2001</c:v>
                  </c:pt>
                  <c:pt idx="5">
                    <c:v>2010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2001</c:v>
                  </c:pt>
                  <c:pt idx="9">
                    <c:v>2010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Entro l'abitato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Fuori l'abitato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Entro e fuori l'abitato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lvl>
              </c:multiLvlStrCache>
            </c:multiLvlStrRef>
          </c:cat>
          <c:val>
            <c:numRef>
              <c:f>[1]Foglio1!$R$31:$AC$31</c:f>
              <c:numCache>
                <c:formatCode>General</c:formatCode>
                <c:ptCount val="12"/>
                <c:pt idx="0">
                  <c:v>3802</c:v>
                </c:pt>
                <c:pt idx="1">
                  <c:v>4200</c:v>
                </c:pt>
                <c:pt idx="2">
                  <c:v>4113</c:v>
                </c:pt>
                <c:pt idx="3">
                  <c:v>4073</c:v>
                </c:pt>
                <c:pt idx="4">
                  <c:v>230</c:v>
                </c:pt>
                <c:pt idx="5">
                  <c:v>176</c:v>
                </c:pt>
                <c:pt idx="6">
                  <c:v>185</c:v>
                </c:pt>
                <c:pt idx="7">
                  <c:v>185</c:v>
                </c:pt>
                <c:pt idx="8">
                  <c:v>4032</c:v>
                </c:pt>
                <c:pt idx="9">
                  <c:v>4376</c:v>
                </c:pt>
                <c:pt idx="10">
                  <c:v>4298</c:v>
                </c:pt>
                <c:pt idx="11">
                  <c:v>4258</c:v>
                </c:pt>
              </c:numCache>
            </c:numRef>
          </c:val>
        </c:ser>
        <c:ser>
          <c:idx val="3"/>
          <c:order val="3"/>
          <c:tx>
            <c:strRef>
              <c:f>[1]Foglio1!$Q$32</c:f>
              <c:strCache>
                <c:ptCount val="1"/>
                <c:pt idx="0">
                  <c:v>Italia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[1]Foglio1!$R$27:$AC$28</c:f>
              <c:multiLvlStrCache>
                <c:ptCount val="12"/>
                <c:lvl>
                  <c:pt idx="0">
                    <c:v>2001</c:v>
                  </c:pt>
                  <c:pt idx="1">
                    <c:v>2010</c:v>
                  </c:pt>
                  <c:pt idx="2">
                    <c:v>2014</c:v>
                  </c:pt>
                  <c:pt idx="3">
                    <c:v>2015</c:v>
                  </c:pt>
                  <c:pt idx="4">
                    <c:v>2001</c:v>
                  </c:pt>
                  <c:pt idx="5">
                    <c:v>2010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2001</c:v>
                  </c:pt>
                  <c:pt idx="9">
                    <c:v>2010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Entro l'abitato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Fuori l'abitato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Entro e fuori l'abitato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lvl>
              </c:multiLvlStrCache>
            </c:multiLvlStrRef>
          </c:cat>
          <c:val>
            <c:numRef>
              <c:f>[1]Foglio1!$R$32:$AC$32</c:f>
              <c:numCache>
                <c:formatCode>General</c:formatCode>
                <c:ptCount val="12"/>
                <c:pt idx="0">
                  <c:v>19537</c:v>
                </c:pt>
                <c:pt idx="1">
                  <c:v>19982</c:v>
                </c:pt>
                <c:pt idx="2">
                  <c:v>19862</c:v>
                </c:pt>
                <c:pt idx="3">
                  <c:v>18279</c:v>
                </c:pt>
                <c:pt idx="4">
                  <c:v>976</c:v>
                </c:pt>
                <c:pt idx="5">
                  <c:v>789</c:v>
                </c:pt>
                <c:pt idx="6">
                  <c:v>942</c:v>
                </c:pt>
                <c:pt idx="7">
                  <c:v>808</c:v>
                </c:pt>
                <c:pt idx="8">
                  <c:v>20513</c:v>
                </c:pt>
                <c:pt idx="9">
                  <c:v>20771</c:v>
                </c:pt>
                <c:pt idx="10">
                  <c:v>20804</c:v>
                </c:pt>
                <c:pt idx="11">
                  <c:v>19623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810432"/>
        <c:axId val="122826112"/>
      </c:barChart>
      <c:catAx>
        <c:axId val="12181043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22826112"/>
        <c:crosses val="autoZero"/>
        <c:auto val="1"/>
        <c:lblAlgn val="ctr"/>
        <c:lblOffset val="100"/>
        <c:noMultiLvlLbl val="0"/>
      </c:catAx>
      <c:valAx>
        <c:axId val="122826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218104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[1]Foglio1!$A$57</c:f>
              <c:strCache>
                <c:ptCount val="1"/>
                <c:pt idx="0">
                  <c:v>Italia Settentrionale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[1]Foglio1!$B$55:$M$56</c:f>
              <c:multiLvlStrCache>
                <c:ptCount val="12"/>
                <c:lvl>
                  <c:pt idx="0">
                    <c:v>2001</c:v>
                  </c:pt>
                  <c:pt idx="1">
                    <c:v>2010</c:v>
                  </c:pt>
                  <c:pt idx="2">
                    <c:v>2014</c:v>
                  </c:pt>
                  <c:pt idx="3">
                    <c:v>2015</c:v>
                  </c:pt>
                  <c:pt idx="4">
                    <c:v>2001</c:v>
                  </c:pt>
                  <c:pt idx="5">
                    <c:v>2010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2001</c:v>
                  </c:pt>
                  <c:pt idx="9">
                    <c:v>2010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Entro l'abitato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Fuori l'abitato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Entro e fuori l'abitato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lvl>
              </c:multiLvlStrCache>
            </c:multiLvlStrRef>
          </c:cat>
          <c:val>
            <c:numRef>
              <c:f>[1]Foglio1!$B$57:$M$57</c:f>
              <c:numCache>
                <c:formatCode>General</c:formatCode>
                <c:ptCount val="12"/>
                <c:pt idx="0">
                  <c:v>26351</c:v>
                </c:pt>
                <c:pt idx="1">
                  <c:v>9606</c:v>
                </c:pt>
                <c:pt idx="2">
                  <c:v>5710</c:v>
                </c:pt>
                <c:pt idx="3">
                  <c:v>5504</c:v>
                </c:pt>
                <c:pt idx="4">
                  <c:v>2158</c:v>
                </c:pt>
                <c:pt idx="5">
                  <c:v>958</c:v>
                </c:pt>
                <c:pt idx="6">
                  <c:v>603</c:v>
                </c:pt>
                <c:pt idx="7">
                  <c:v>664</c:v>
                </c:pt>
                <c:pt idx="8">
                  <c:v>28509</c:v>
                </c:pt>
                <c:pt idx="9">
                  <c:v>10564</c:v>
                </c:pt>
                <c:pt idx="10">
                  <c:v>6313</c:v>
                </c:pt>
                <c:pt idx="11">
                  <c:v>6168</c:v>
                </c:pt>
              </c:numCache>
            </c:numRef>
          </c:val>
        </c:ser>
        <c:ser>
          <c:idx val="1"/>
          <c:order val="1"/>
          <c:tx>
            <c:strRef>
              <c:f>[1]Foglio1!$A$58</c:f>
              <c:strCache>
                <c:ptCount val="1"/>
                <c:pt idx="0">
                  <c:v>Italia Centrale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[1]Foglio1!$B$55:$M$56</c:f>
              <c:multiLvlStrCache>
                <c:ptCount val="12"/>
                <c:lvl>
                  <c:pt idx="0">
                    <c:v>2001</c:v>
                  </c:pt>
                  <c:pt idx="1">
                    <c:v>2010</c:v>
                  </c:pt>
                  <c:pt idx="2">
                    <c:v>2014</c:v>
                  </c:pt>
                  <c:pt idx="3">
                    <c:v>2015</c:v>
                  </c:pt>
                  <c:pt idx="4">
                    <c:v>2001</c:v>
                  </c:pt>
                  <c:pt idx="5">
                    <c:v>2010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2001</c:v>
                  </c:pt>
                  <c:pt idx="9">
                    <c:v>2010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Entro l'abitato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Fuori l'abitato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Entro e fuori l'abitato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lvl>
              </c:multiLvlStrCache>
            </c:multiLvlStrRef>
          </c:cat>
          <c:val>
            <c:numRef>
              <c:f>[1]Foglio1!$B$58:$M$58</c:f>
              <c:numCache>
                <c:formatCode>General</c:formatCode>
                <c:ptCount val="12"/>
                <c:pt idx="0">
                  <c:v>16308</c:v>
                </c:pt>
                <c:pt idx="1">
                  <c:v>5632</c:v>
                </c:pt>
                <c:pt idx="2">
                  <c:v>3324</c:v>
                </c:pt>
                <c:pt idx="3">
                  <c:v>3115</c:v>
                </c:pt>
                <c:pt idx="4">
                  <c:v>876</c:v>
                </c:pt>
                <c:pt idx="5">
                  <c:v>486</c:v>
                </c:pt>
                <c:pt idx="6">
                  <c:v>304</c:v>
                </c:pt>
                <c:pt idx="7">
                  <c:v>333</c:v>
                </c:pt>
                <c:pt idx="8">
                  <c:v>17184</c:v>
                </c:pt>
                <c:pt idx="9">
                  <c:v>6118</c:v>
                </c:pt>
                <c:pt idx="10">
                  <c:v>3628</c:v>
                </c:pt>
                <c:pt idx="11">
                  <c:v>3448</c:v>
                </c:pt>
              </c:numCache>
            </c:numRef>
          </c:val>
        </c:ser>
        <c:ser>
          <c:idx val="2"/>
          <c:order val="2"/>
          <c:tx>
            <c:strRef>
              <c:f>[1]Foglio1!$A$59</c:f>
              <c:strCache>
                <c:ptCount val="1"/>
                <c:pt idx="0">
                  <c:v>Italia Meridionale e Insulare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[1]Foglio1!$B$55:$M$56</c:f>
              <c:multiLvlStrCache>
                <c:ptCount val="12"/>
                <c:lvl>
                  <c:pt idx="0">
                    <c:v>2001</c:v>
                  </c:pt>
                  <c:pt idx="1">
                    <c:v>2010</c:v>
                  </c:pt>
                  <c:pt idx="2">
                    <c:v>2014</c:v>
                  </c:pt>
                  <c:pt idx="3">
                    <c:v>2015</c:v>
                  </c:pt>
                  <c:pt idx="4">
                    <c:v>2001</c:v>
                  </c:pt>
                  <c:pt idx="5">
                    <c:v>2010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2001</c:v>
                  </c:pt>
                  <c:pt idx="9">
                    <c:v>2010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Entro l'abitato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Fuori l'abitato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Entro e fuori l'abitato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lvl>
              </c:multiLvlStrCache>
            </c:multiLvlStrRef>
          </c:cat>
          <c:val>
            <c:numRef>
              <c:f>[1]Foglio1!$B$59:$M$59</c:f>
              <c:numCache>
                <c:formatCode>General</c:formatCode>
                <c:ptCount val="12"/>
                <c:pt idx="0">
                  <c:v>11384</c:v>
                </c:pt>
                <c:pt idx="1">
                  <c:v>5060</c:v>
                </c:pt>
                <c:pt idx="2">
                  <c:v>2989</c:v>
                </c:pt>
                <c:pt idx="3">
                  <c:v>2660</c:v>
                </c:pt>
                <c:pt idx="4">
                  <c:v>780</c:v>
                </c:pt>
                <c:pt idx="5">
                  <c:v>446</c:v>
                </c:pt>
                <c:pt idx="6">
                  <c:v>241</c:v>
                </c:pt>
                <c:pt idx="7">
                  <c:v>213</c:v>
                </c:pt>
                <c:pt idx="8">
                  <c:v>12164</c:v>
                </c:pt>
                <c:pt idx="9">
                  <c:v>5506</c:v>
                </c:pt>
                <c:pt idx="10">
                  <c:v>3230</c:v>
                </c:pt>
                <c:pt idx="11">
                  <c:v>2873</c:v>
                </c:pt>
              </c:numCache>
            </c:numRef>
          </c:val>
        </c:ser>
        <c:ser>
          <c:idx val="3"/>
          <c:order val="3"/>
          <c:tx>
            <c:strRef>
              <c:f>[1]Foglio1!$A$60</c:f>
              <c:strCache>
                <c:ptCount val="1"/>
                <c:pt idx="0">
                  <c:v>Italia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[1]Foglio1!$B$55:$M$56</c:f>
              <c:multiLvlStrCache>
                <c:ptCount val="12"/>
                <c:lvl>
                  <c:pt idx="0">
                    <c:v>2001</c:v>
                  </c:pt>
                  <c:pt idx="1">
                    <c:v>2010</c:v>
                  </c:pt>
                  <c:pt idx="2">
                    <c:v>2014</c:v>
                  </c:pt>
                  <c:pt idx="3">
                    <c:v>2015</c:v>
                  </c:pt>
                  <c:pt idx="4">
                    <c:v>2001</c:v>
                  </c:pt>
                  <c:pt idx="5">
                    <c:v>2010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2001</c:v>
                  </c:pt>
                  <c:pt idx="9">
                    <c:v>2010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Entro l'abitato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Fuori l'abitato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Entro e fuori l'abitato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lvl>
              </c:multiLvlStrCache>
            </c:multiLvlStrRef>
          </c:cat>
          <c:val>
            <c:numRef>
              <c:f>[1]Foglio1!$B$60:$M$60</c:f>
              <c:numCache>
                <c:formatCode>General</c:formatCode>
                <c:ptCount val="12"/>
                <c:pt idx="0">
                  <c:v>54043</c:v>
                </c:pt>
                <c:pt idx="1">
                  <c:v>20298</c:v>
                </c:pt>
                <c:pt idx="2">
                  <c:v>12023</c:v>
                </c:pt>
                <c:pt idx="3">
                  <c:v>11279</c:v>
                </c:pt>
                <c:pt idx="4">
                  <c:v>3814</c:v>
                </c:pt>
                <c:pt idx="5">
                  <c:v>1890</c:v>
                </c:pt>
                <c:pt idx="6">
                  <c:v>1148</c:v>
                </c:pt>
                <c:pt idx="7">
                  <c:v>1210</c:v>
                </c:pt>
                <c:pt idx="8">
                  <c:v>57857</c:v>
                </c:pt>
                <c:pt idx="9">
                  <c:v>22188</c:v>
                </c:pt>
                <c:pt idx="10">
                  <c:v>13171</c:v>
                </c:pt>
                <c:pt idx="11">
                  <c:v>12489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937856"/>
        <c:axId val="122828416"/>
      </c:barChart>
      <c:catAx>
        <c:axId val="12293785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22828416"/>
        <c:crosses val="autoZero"/>
        <c:auto val="1"/>
        <c:lblAlgn val="ctr"/>
        <c:lblOffset val="100"/>
        <c:noMultiLvlLbl val="0"/>
      </c:catAx>
      <c:valAx>
        <c:axId val="122828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2293785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[1]Foglio1!$Q$57</c:f>
              <c:strCache>
                <c:ptCount val="1"/>
                <c:pt idx="0">
                  <c:v>Italia Settentrionale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[1]Foglio1!$R$55:$AC$56</c:f>
              <c:multiLvlStrCache>
                <c:ptCount val="12"/>
                <c:lvl>
                  <c:pt idx="0">
                    <c:v>2001</c:v>
                  </c:pt>
                  <c:pt idx="1">
                    <c:v>2010</c:v>
                  </c:pt>
                  <c:pt idx="2">
                    <c:v>2014</c:v>
                  </c:pt>
                  <c:pt idx="3">
                    <c:v>2015</c:v>
                  </c:pt>
                  <c:pt idx="4">
                    <c:v>2001</c:v>
                  </c:pt>
                  <c:pt idx="5">
                    <c:v>2010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2001</c:v>
                  </c:pt>
                  <c:pt idx="9">
                    <c:v>2010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Entro l'abitato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Fuori l'abitato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Entro e fuori l'abitato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lvl>
              </c:multiLvlStrCache>
            </c:multiLvlStrRef>
          </c:cat>
          <c:val>
            <c:numRef>
              <c:f>[1]Foglio1!$R$57:$AC$57</c:f>
              <c:numCache>
                <c:formatCode>General</c:formatCode>
                <c:ptCount val="12"/>
                <c:pt idx="0">
                  <c:v>13618</c:v>
                </c:pt>
                <c:pt idx="1">
                  <c:v>18192</c:v>
                </c:pt>
                <c:pt idx="2">
                  <c:v>14836</c:v>
                </c:pt>
                <c:pt idx="3">
                  <c:v>15864</c:v>
                </c:pt>
                <c:pt idx="4">
                  <c:v>1246</c:v>
                </c:pt>
                <c:pt idx="5">
                  <c:v>3115</c:v>
                </c:pt>
                <c:pt idx="6">
                  <c:v>2717</c:v>
                </c:pt>
                <c:pt idx="7">
                  <c:v>3102</c:v>
                </c:pt>
                <c:pt idx="8">
                  <c:v>14864</c:v>
                </c:pt>
                <c:pt idx="9">
                  <c:v>21307</c:v>
                </c:pt>
                <c:pt idx="10">
                  <c:v>17553</c:v>
                </c:pt>
                <c:pt idx="11">
                  <c:v>18966</c:v>
                </c:pt>
              </c:numCache>
            </c:numRef>
          </c:val>
        </c:ser>
        <c:ser>
          <c:idx val="1"/>
          <c:order val="1"/>
          <c:tx>
            <c:strRef>
              <c:f>[1]Foglio1!$Q$58</c:f>
              <c:strCache>
                <c:ptCount val="1"/>
                <c:pt idx="0">
                  <c:v>Italia Centrale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[1]Foglio1!$R$55:$AC$56</c:f>
              <c:multiLvlStrCache>
                <c:ptCount val="12"/>
                <c:lvl>
                  <c:pt idx="0">
                    <c:v>2001</c:v>
                  </c:pt>
                  <c:pt idx="1">
                    <c:v>2010</c:v>
                  </c:pt>
                  <c:pt idx="2">
                    <c:v>2014</c:v>
                  </c:pt>
                  <c:pt idx="3">
                    <c:v>2015</c:v>
                  </c:pt>
                  <c:pt idx="4">
                    <c:v>2001</c:v>
                  </c:pt>
                  <c:pt idx="5">
                    <c:v>2010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2001</c:v>
                  </c:pt>
                  <c:pt idx="9">
                    <c:v>2010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Entro l'abitato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Fuori l'abitato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Entro e fuori l'abitato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lvl>
              </c:multiLvlStrCache>
            </c:multiLvlStrRef>
          </c:cat>
          <c:val>
            <c:numRef>
              <c:f>[1]Foglio1!$R$58:$AC$58</c:f>
              <c:numCache>
                <c:formatCode>General</c:formatCode>
                <c:ptCount val="12"/>
                <c:pt idx="0">
                  <c:v>8068</c:v>
                </c:pt>
                <c:pt idx="1">
                  <c:v>12780</c:v>
                </c:pt>
                <c:pt idx="2">
                  <c:v>9604</c:v>
                </c:pt>
                <c:pt idx="3">
                  <c:v>9817</c:v>
                </c:pt>
                <c:pt idx="4">
                  <c:v>556</c:v>
                </c:pt>
                <c:pt idx="5">
                  <c:v>1699</c:v>
                </c:pt>
                <c:pt idx="6">
                  <c:v>1397</c:v>
                </c:pt>
                <c:pt idx="7">
                  <c:v>1446</c:v>
                </c:pt>
                <c:pt idx="8">
                  <c:v>8624</c:v>
                </c:pt>
                <c:pt idx="9">
                  <c:v>14479</c:v>
                </c:pt>
                <c:pt idx="10">
                  <c:v>11001</c:v>
                </c:pt>
                <c:pt idx="11">
                  <c:v>11263</c:v>
                </c:pt>
              </c:numCache>
            </c:numRef>
          </c:val>
        </c:ser>
        <c:ser>
          <c:idx val="2"/>
          <c:order val="2"/>
          <c:tx>
            <c:strRef>
              <c:f>[1]Foglio1!$Q$59</c:f>
              <c:strCache>
                <c:ptCount val="1"/>
                <c:pt idx="0">
                  <c:v>Italia Meridionale e Insulare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[1]Foglio1!$R$55:$AC$56</c:f>
              <c:multiLvlStrCache>
                <c:ptCount val="12"/>
                <c:lvl>
                  <c:pt idx="0">
                    <c:v>2001</c:v>
                  </c:pt>
                  <c:pt idx="1">
                    <c:v>2010</c:v>
                  </c:pt>
                  <c:pt idx="2">
                    <c:v>2014</c:v>
                  </c:pt>
                  <c:pt idx="3">
                    <c:v>2015</c:v>
                  </c:pt>
                  <c:pt idx="4">
                    <c:v>2001</c:v>
                  </c:pt>
                  <c:pt idx="5">
                    <c:v>2010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2001</c:v>
                  </c:pt>
                  <c:pt idx="9">
                    <c:v>2010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Entro l'abitato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Fuori l'abitato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Entro e fuori l'abitato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lvl>
              </c:multiLvlStrCache>
            </c:multiLvlStrRef>
          </c:cat>
          <c:val>
            <c:numRef>
              <c:f>[1]Foglio1!$R$59:$AC$59</c:f>
              <c:numCache>
                <c:formatCode>General</c:formatCode>
                <c:ptCount val="12"/>
                <c:pt idx="0">
                  <c:v>4633</c:v>
                </c:pt>
                <c:pt idx="1">
                  <c:v>8363</c:v>
                </c:pt>
                <c:pt idx="2">
                  <c:v>6122</c:v>
                </c:pt>
                <c:pt idx="3">
                  <c:v>6557</c:v>
                </c:pt>
                <c:pt idx="4">
                  <c:v>319</c:v>
                </c:pt>
                <c:pt idx="5">
                  <c:v>1302</c:v>
                </c:pt>
                <c:pt idx="6">
                  <c:v>914</c:v>
                </c:pt>
                <c:pt idx="7">
                  <c:v>1061</c:v>
                </c:pt>
                <c:pt idx="8">
                  <c:v>4952</c:v>
                </c:pt>
                <c:pt idx="9">
                  <c:v>9665</c:v>
                </c:pt>
                <c:pt idx="10">
                  <c:v>7036</c:v>
                </c:pt>
                <c:pt idx="11">
                  <c:v>7618</c:v>
                </c:pt>
              </c:numCache>
            </c:numRef>
          </c:val>
        </c:ser>
        <c:ser>
          <c:idx val="3"/>
          <c:order val="3"/>
          <c:tx>
            <c:strRef>
              <c:f>[1]Foglio1!$Q$60</c:f>
              <c:strCache>
                <c:ptCount val="1"/>
                <c:pt idx="0">
                  <c:v>Italia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[1]Foglio1!$R$55:$AC$56</c:f>
              <c:multiLvlStrCache>
                <c:ptCount val="12"/>
                <c:lvl>
                  <c:pt idx="0">
                    <c:v>2001</c:v>
                  </c:pt>
                  <c:pt idx="1">
                    <c:v>2010</c:v>
                  </c:pt>
                  <c:pt idx="2">
                    <c:v>2014</c:v>
                  </c:pt>
                  <c:pt idx="3">
                    <c:v>2015</c:v>
                  </c:pt>
                  <c:pt idx="4">
                    <c:v>2001</c:v>
                  </c:pt>
                  <c:pt idx="5">
                    <c:v>2010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2001</c:v>
                  </c:pt>
                  <c:pt idx="9">
                    <c:v>2010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Entro l'abitato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Fuori l'abitato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Entro e fuori l'abitato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lvl>
              </c:multiLvlStrCache>
            </c:multiLvlStrRef>
          </c:cat>
          <c:val>
            <c:numRef>
              <c:f>[1]Foglio1!$R$60:$AC$60</c:f>
              <c:numCache>
                <c:formatCode>General</c:formatCode>
                <c:ptCount val="12"/>
                <c:pt idx="0">
                  <c:v>26319</c:v>
                </c:pt>
                <c:pt idx="1">
                  <c:v>39335</c:v>
                </c:pt>
                <c:pt idx="2">
                  <c:v>30562</c:v>
                </c:pt>
                <c:pt idx="3">
                  <c:v>32238</c:v>
                </c:pt>
                <c:pt idx="4">
                  <c:v>2121</c:v>
                </c:pt>
                <c:pt idx="5">
                  <c:v>6116</c:v>
                </c:pt>
                <c:pt idx="6">
                  <c:v>5028</c:v>
                </c:pt>
                <c:pt idx="7">
                  <c:v>5609</c:v>
                </c:pt>
                <c:pt idx="8">
                  <c:v>28440</c:v>
                </c:pt>
                <c:pt idx="9">
                  <c:v>45451</c:v>
                </c:pt>
                <c:pt idx="10">
                  <c:v>35590</c:v>
                </c:pt>
                <c:pt idx="11">
                  <c:v>37847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938880"/>
        <c:axId val="122994688"/>
      </c:barChart>
      <c:catAx>
        <c:axId val="12293888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22994688"/>
        <c:crosses val="autoZero"/>
        <c:auto val="1"/>
        <c:lblAlgn val="ctr"/>
        <c:lblOffset val="100"/>
        <c:noMultiLvlLbl val="0"/>
      </c:catAx>
      <c:valAx>
        <c:axId val="122994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2293888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[1]Foglio1!$A$85</c:f>
              <c:strCache>
                <c:ptCount val="1"/>
                <c:pt idx="0">
                  <c:v>Italia Settentrionale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[1]Foglio1!$B$83:$M$84</c:f>
              <c:multiLvlStrCache>
                <c:ptCount val="12"/>
                <c:lvl>
                  <c:pt idx="0">
                    <c:v>2001</c:v>
                  </c:pt>
                  <c:pt idx="1">
                    <c:v>2010</c:v>
                  </c:pt>
                  <c:pt idx="2">
                    <c:v>2014</c:v>
                  </c:pt>
                  <c:pt idx="3">
                    <c:v>2015</c:v>
                  </c:pt>
                  <c:pt idx="4">
                    <c:v>2001</c:v>
                  </c:pt>
                  <c:pt idx="5">
                    <c:v>2010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2001</c:v>
                  </c:pt>
                  <c:pt idx="9">
                    <c:v>2010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Entro l'abitato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Fuori l'abitato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Entro e fuori l'abitato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lvl>
              </c:multiLvlStrCache>
            </c:multiLvlStrRef>
          </c:cat>
          <c:val>
            <c:numRef>
              <c:f>[1]Foglio1!$B$85:$M$85</c:f>
              <c:numCache>
                <c:formatCode>General</c:formatCode>
                <c:ptCount val="12"/>
                <c:pt idx="0">
                  <c:v>4109</c:v>
                </c:pt>
                <c:pt idx="1">
                  <c:v>1594</c:v>
                </c:pt>
                <c:pt idx="2">
                  <c:v>1553</c:v>
                </c:pt>
                <c:pt idx="3">
                  <c:v>1666</c:v>
                </c:pt>
                <c:pt idx="4">
                  <c:v>1675</c:v>
                </c:pt>
                <c:pt idx="5">
                  <c:v>473</c:v>
                </c:pt>
                <c:pt idx="6">
                  <c:v>458</c:v>
                </c:pt>
                <c:pt idx="7">
                  <c:v>459</c:v>
                </c:pt>
                <c:pt idx="8">
                  <c:v>5784</c:v>
                </c:pt>
                <c:pt idx="9">
                  <c:v>2067</c:v>
                </c:pt>
                <c:pt idx="10">
                  <c:v>2011</c:v>
                </c:pt>
                <c:pt idx="11">
                  <c:v>2125</c:v>
                </c:pt>
              </c:numCache>
            </c:numRef>
          </c:val>
        </c:ser>
        <c:ser>
          <c:idx val="1"/>
          <c:order val="1"/>
          <c:tx>
            <c:strRef>
              <c:f>[1]Foglio1!$A$86</c:f>
              <c:strCache>
                <c:ptCount val="1"/>
                <c:pt idx="0">
                  <c:v>Italia Centrale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[1]Foglio1!$B$83:$M$84</c:f>
              <c:multiLvlStrCache>
                <c:ptCount val="12"/>
                <c:lvl>
                  <c:pt idx="0">
                    <c:v>2001</c:v>
                  </c:pt>
                  <c:pt idx="1">
                    <c:v>2010</c:v>
                  </c:pt>
                  <c:pt idx="2">
                    <c:v>2014</c:v>
                  </c:pt>
                  <c:pt idx="3">
                    <c:v>2015</c:v>
                  </c:pt>
                  <c:pt idx="4">
                    <c:v>2001</c:v>
                  </c:pt>
                  <c:pt idx="5">
                    <c:v>2010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2001</c:v>
                  </c:pt>
                  <c:pt idx="9">
                    <c:v>2010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Entro l'abitato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Fuori l'abitato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Entro e fuori l'abitato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lvl>
              </c:multiLvlStrCache>
            </c:multiLvlStrRef>
          </c:cat>
          <c:val>
            <c:numRef>
              <c:f>[1]Foglio1!$B$86:$M$86</c:f>
              <c:numCache>
                <c:formatCode>General</c:formatCode>
                <c:ptCount val="12"/>
                <c:pt idx="0">
                  <c:v>1814</c:v>
                </c:pt>
                <c:pt idx="1">
                  <c:v>1295</c:v>
                </c:pt>
                <c:pt idx="2">
                  <c:v>1053</c:v>
                </c:pt>
                <c:pt idx="3">
                  <c:v>1047</c:v>
                </c:pt>
                <c:pt idx="4">
                  <c:v>837</c:v>
                </c:pt>
                <c:pt idx="5">
                  <c:v>247</c:v>
                </c:pt>
                <c:pt idx="6">
                  <c:v>189</c:v>
                </c:pt>
                <c:pt idx="7">
                  <c:v>196</c:v>
                </c:pt>
                <c:pt idx="8">
                  <c:v>2651</c:v>
                </c:pt>
                <c:pt idx="9">
                  <c:v>1542</c:v>
                </c:pt>
                <c:pt idx="10">
                  <c:v>1242</c:v>
                </c:pt>
                <c:pt idx="11">
                  <c:v>1243</c:v>
                </c:pt>
              </c:numCache>
            </c:numRef>
          </c:val>
        </c:ser>
        <c:ser>
          <c:idx val="2"/>
          <c:order val="2"/>
          <c:tx>
            <c:strRef>
              <c:f>[1]Foglio1!$A$87</c:f>
              <c:strCache>
                <c:ptCount val="1"/>
                <c:pt idx="0">
                  <c:v>Italia Meridionale e Insulare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[1]Foglio1!$B$83:$M$84</c:f>
              <c:multiLvlStrCache>
                <c:ptCount val="12"/>
                <c:lvl>
                  <c:pt idx="0">
                    <c:v>2001</c:v>
                  </c:pt>
                  <c:pt idx="1">
                    <c:v>2010</c:v>
                  </c:pt>
                  <c:pt idx="2">
                    <c:v>2014</c:v>
                  </c:pt>
                  <c:pt idx="3">
                    <c:v>2015</c:v>
                  </c:pt>
                  <c:pt idx="4">
                    <c:v>2001</c:v>
                  </c:pt>
                  <c:pt idx="5">
                    <c:v>2010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2001</c:v>
                  </c:pt>
                  <c:pt idx="9">
                    <c:v>2010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Entro l'abitato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Fuori l'abitato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Entro e fuori l'abitato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lvl>
              </c:multiLvlStrCache>
            </c:multiLvlStrRef>
          </c:cat>
          <c:val>
            <c:numRef>
              <c:f>[1]Foglio1!$B$87:$M$87</c:f>
              <c:numCache>
                <c:formatCode>General</c:formatCode>
                <c:ptCount val="12"/>
                <c:pt idx="0">
                  <c:v>1800</c:v>
                </c:pt>
                <c:pt idx="1">
                  <c:v>1742</c:v>
                </c:pt>
                <c:pt idx="2">
                  <c:v>1429</c:v>
                </c:pt>
                <c:pt idx="3">
                  <c:v>1426</c:v>
                </c:pt>
                <c:pt idx="4">
                  <c:v>661</c:v>
                </c:pt>
                <c:pt idx="5">
                  <c:v>280</c:v>
                </c:pt>
                <c:pt idx="6">
                  <c:v>261</c:v>
                </c:pt>
                <c:pt idx="7">
                  <c:v>240</c:v>
                </c:pt>
                <c:pt idx="8">
                  <c:v>2461</c:v>
                </c:pt>
                <c:pt idx="9">
                  <c:v>2022</c:v>
                </c:pt>
                <c:pt idx="10">
                  <c:v>1690</c:v>
                </c:pt>
                <c:pt idx="11">
                  <c:v>1666</c:v>
                </c:pt>
              </c:numCache>
            </c:numRef>
          </c:val>
        </c:ser>
        <c:ser>
          <c:idx val="3"/>
          <c:order val="3"/>
          <c:tx>
            <c:strRef>
              <c:f>[1]Foglio1!$A$88</c:f>
              <c:strCache>
                <c:ptCount val="1"/>
                <c:pt idx="0">
                  <c:v>Italia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[1]Foglio1!$B$83:$M$84</c:f>
              <c:multiLvlStrCache>
                <c:ptCount val="12"/>
                <c:lvl>
                  <c:pt idx="0">
                    <c:v>2001</c:v>
                  </c:pt>
                  <c:pt idx="1">
                    <c:v>2010</c:v>
                  </c:pt>
                  <c:pt idx="2">
                    <c:v>2014</c:v>
                  </c:pt>
                  <c:pt idx="3">
                    <c:v>2015</c:v>
                  </c:pt>
                  <c:pt idx="4">
                    <c:v>2001</c:v>
                  </c:pt>
                  <c:pt idx="5">
                    <c:v>2010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2001</c:v>
                  </c:pt>
                  <c:pt idx="9">
                    <c:v>2010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Entro l'abitato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Fuori l'abitato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Entro e fuori l'abitato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lvl>
              </c:multiLvlStrCache>
            </c:multiLvlStrRef>
          </c:cat>
          <c:val>
            <c:numRef>
              <c:f>[1]Foglio1!$B$88:$M$88</c:f>
              <c:numCache>
                <c:formatCode>General</c:formatCode>
                <c:ptCount val="12"/>
                <c:pt idx="0">
                  <c:v>7723</c:v>
                </c:pt>
                <c:pt idx="1">
                  <c:v>4631</c:v>
                </c:pt>
                <c:pt idx="2">
                  <c:v>4035</c:v>
                </c:pt>
                <c:pt idx="3">
                  <c:v>4139</c:v>
                </c:pt>
                <c:pt idx="4">
                  <c:v>3173</c:v>
                </c:pt>
                <c:pt idx="5">
                  <c:v>1000</c:v>
                </c:pt>
                <c:pt idx="6">
                  <c:v>908</c:v>
                </c:pt>
                <c:pt idx="7">
                  <c:v>895</c:v>
                </c:pt>
                <c:pt idx="8">
                  <c:v>10896</c:v>
                </c:pt>
                <c:pt idx="9">
                  <c:v>5631</c:v>
                </c:pt>
                <c:pt idx="10">
                  <c:v>4943</c:v>
                </c:pt>
                <c:pt idx="11">
                  <c:v>5034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939904"/>
        <c:axId val="122996992"/>
      </c:barChart>
      <c:catAx>
        <c:axId val="12293990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22996992"/>
        <c:crosses val="autoZero"/>
        <c:auto val="1"/>
        <c:lblAlgn val="ctr"/>
        <c:lblOffset val="100"/>
        <c:noMultiLvlLbl val="0"/>
      </c:catAx>
      <c:valAx>
        <c:axId val="122996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2293990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[1]Foglio1!$Q$85</c:f>
              <c:strCache>
                <c:ptCount val="1"/>
                <c:pt idx="0">
                  <c:v>Italia Settentrionale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[1]Foglio1!$R$83:$AC$84</c:f>
              <c:multiLvlStrCache>
                <c:ptCount val="12"/>
                <c:lvl>
                  <c:pt idx="0">
                    <c:v>2001</c:v>
                  </c:pt>
                  <c:pt idx="1">
                    <c:v>2010</c:v>
                  </c:pt>
                  <c:pt idx="2">
                    <c:v>2014</c:v>
                  </c:pt>
                  <c:pt idx="3">
                    <c:v>2015</c:v>
                  </c:pt>
                  <c:pt idx="4">
                    <c:v>2001</c:v>
                  </c:pt>
                  <c:pt idx="5">
                    <c:v>2010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2001</c:v>
                  </c:pt>
                  <c:pt idx="9">
                    <c:v>2010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Entro l'abitato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Fuori l'abitato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Entro e fuori l'abitato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lvl>
              </c:multiLvlStrCache>
            </c:multiLvlStrRef>
          </c:cat>
          <c:val>
            <c:numRef>
              <c:f>[1]Foglio1!$R$85:$AC$85</c:f>
              <c:numCache>
                <c:formatCode>General</c:formatCode>
                <c:ptCount val="12"/>
                <c:pt idx="0">
                  <c:v>62494</c:v>
                </c:pt>
                <c:pt idx="1">
                  <c:v>49897</c:v>
                </c:pt>
                <c:pt idx="2">
                  <c:v>43916</c:v>
                </c:pt>
                <c:pt idx="3">
                  <c:v>43872</c:v>
                </c:pt>
                <c:pt idx="4">
                  <c:v>6500</c:v>
                </c:pt>
                <c:pt idx="5">
                  <c:v>6015</c:v>
                </c:pt>
                <c:pt idx="6">
                  <c:v>5543</c:v>
                </c:pt>
                <c:pt idx="7">
                  <c:v>6177</c:v>
                </c:pt>
                <c:pt idx="8">
                  <c:v>68994</c:v>
                </c:pt>
                <c:pt idx="9">
                  <c:v>55912</c:v>
                </c:pt>
                <c:pt idx="10">
                  <c:v>49459</c:v>
                </c:pt>
                <c:pt idx="11">
                  <c:v>50049</c:v>
                </c:pt>
              </c:numCache>
            </c:numRef>
          </c:val>
        </c:ser>
        <c:ser>
          <c:idx val="1"/>
          <c:order val="1"/>
          <c:tx>
            <c:strRef>
              <c:f>[1]Foglio1!$Q$86</c:f>
              <c:strCache>
                <c:ptCount val="1"/>
                <c:pt idx="0">
                  <c:v>Italia Centrale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[1]Foglio1!$R$83:$AC$84</c:f>
              <c:multiLvlStrCache>
                <c:ptCount val="12"/>
                <c:lvl>
                  <c:pt idx="0">
                    <c:v>2001</c:v>
                  </c:pt>
                  <c:pt idx="1">
                    <c:v>2010</c:v>
                  </c:pt>
                  <c:pt idx="2">
                    <c:v>2014</c:v>
                  </c:pt>
                  <c:pt idx="3">
                    <c:v>2015</c:v>
                  </c:pt>
                  <c:pt idx="4">
                    <c:v>2001</c:v>
                  </c:pt>
                  <c:pt idx="5">
                    <c:v>2010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2001</c:v>
                  </c:pt>
                  <c:pt idx="9">
                    <c:v>2010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Entro l'abitato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Fuori l'abitato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Entro e fuori l'abitato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lvl>
              </c:multiLvlStrCache>
            </c:multiLvlStrRef>
          </c:cat>
          <c:val>
            <c:numRef>
              <c:f>[1]Foglio1!$R$86:$AC$86</c:f>
              <c:numCache>
                <c:formatCode>General</c:formatCode>
                <c:ptCount val="12"/>
                <c:pt idx="0">
                  <c:v>33742</c:v>
                </c:pt>
                <c:pt idx="1">
                  <c:v>27504</c:v>
                </c:pt>
                <c:pt idx="2">
                  <c:v>21959</c:v>
                </c:pt>
                <c:pt idx="3">
                  <c:v>21641</c:v>
                </c:pt>
                <c:pt idx="4">
                  <c:v>2762</c:v>
                </c:pt>
                <c:pt idx="5">
                  <c:v>2967</c:v>
                </c:pt>
                <c:pt idx="6">
                  <c:v>2564</c:v>
                </c:pt>
                <c:pt idx="7">
                  <c:v>2600</c:v>
                </c:pt>
                <c:pt idx="8">
                  <c:v>36504</c:v>
                </c:pt>
                <c:pt idx="9">
                  <c:v>30471</c:v>
                </c:pt>
                <c:pt idx="10">
                  <c:v>24523</c:v>
                </c:pt>
                <c:pt idx="11">
                  <c:v>24241</c:v>
                </c:pt>
              </c:numCache>
            </c:numRef>
          </c:val>
        </c:ser>
        <c:ser>
          <c:idx val="2"/>
          <c:order val="2"/>
          <c:tx>
            <c:strRef>
              <c:f>[1]Foglio1!$Q$87</c:f>
              <c:strCache>
                <c:ptCount val="1"/>
                <c:pt idx="0">
                  <c:v>Italia Meridionale e Insulare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[1]Foglio1!$R$83:$AC$84</c:f>
              <c:multiLvlStrCache>
                <c:ptCount val="12"/>
                <c:lvl>
                  <c:pt idx="0">
                    <c:v>2001</c:v>
                  </c:pt>
                  <c:pt idx="1">
                    <c:v>2010</c:v>
                  </c:pt>
                  <c:pt idx="2">
                    <c:v>2014</c:v>
                  </c:pt>
                  <c:pt idx="3">
                    <c:v>2015</c:v>
                  </c:pt>
                  <c:pt idx="4">
                    <c:v>2001</c:v>
                  </c:pt>
                  <c:pt idx="5">
                    <c:v>2010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2001</c:v>
                  </c:pt>
                  <c:pt idx="9">
                    <c:v>2010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Entro l'abitato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Fuori l'abitato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Entro e fuori l'abitato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lvl>
              </c:multiLvlStrCache>
            </c:multiLvlStrRef>
          </c:cat>
          <c:val>
            <c:numRef>
              <c:f>[1]Foglio1!$R$87:$AC$87</c:f>
              <c:numCache>
                <c:formatCode>General</c:formatCode>
                <c:ptCount val="12"/>
                <c:pt idx="0">
                  <c:v>22313</c:v>
                </c:pt>
                <c:pt idx="1">
                  <c:v>20446</c:v>
                </c:pt>
                <c:pt idx="2">
                  <c:v>16126</c:v>
                </c:pt>
                <c:pt idx="3">
                  <c:v>16188</c:v>
                </c:pt>
                <c:pt idx="4">
                  <c:v>2122</c:v>
                </c:pt>
                <c:pt idx="5">
                  <c:v>2422</c:v>
                </c:pt>
                <c:pt idx="6">
                  <c:v>1846</c:v>
                </c:pt>
                <c:pt idx="7">
                  <c:v>1952</c:v>
                </c:pt>
                <c:pt idx="8">
                  <c:v>24435</c:v>
                </c:pt>
                <c:pt idx="9">
                  <c:v>22868</c:v>
                </c:pt>
                <c:pt idx="10">
                  <c:v>17972</c:v>
                </c:pt>
                <c:pt idx="11">
                  <c:v>18140</c:v>
                </c:pt>
              </c:numCache>
            </c:numRef>
          </c:val>
        </c:ser>
        <c:ser>
          <c:idx val="3"/>
          <c:order val="3"/>
          <c:tx>
            <c:strRef>
              <c:f>[1]Foglio1!$Q$88</c:f>
              <c:strCache>
                <c:ptCount val="1"/>
                <c:pt idx="0">
                  <c:v>Italia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[1]Foglio1!$R$83:$AC$84</c:f>
              <c:multiLvlStrCache>
                <c:ptCount val="12"/>
                <c:lvl>
                  <c:pt idx="0">
                    <c:v>2001</c:v>
                  </c:pt>
                  <c:pt idx="1">
                    <c:v>2010</c:v>
                  </c:pt>
                  <c:pt idx="2">
                    <c:v>2014</c:v>
                  </c:pt>
                  <c:pt idx="3">
                    <c:v>2015</c:v>
                  </c:pt>
                  <c:pt idx="4">
                    <c:v>2001</c:v>
                  </c:pt>
                  <c:pt idx="5">
                    <c:v>2010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2001</c:v>
                  </c:pt>
                  <c:pt idx="9">
                    <c:v>2010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Entro l'abitato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Fuori l'abitato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Entro e fuori l'abitato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lvl>
              </c:multiLvlStrCache>
            </c:multiLvlStrRef>
          </c:cat>
          <c:val>
            <c:numRef>
              <c:f>[1]Foglio1!$R$88:$AC$88</c:f>
              <c:numCache>
                <c:formatCode>General</c:formatCode>
                <c:ptCount val="12"/>
                <c:pt idx="0">
                  <c:v>118549</c:v>
                </c:pt>
                <c:pt idx="1">
                  <c:v>97847</c:v>
                </c:pt>
                <c:pt idx="2">
                  <c:v>82001</c:v>
                </c:pt>
                <c:pt idx="3">
                  <c:v>81701</c:v>
                </c:pt>
                <c:pt idx="4">
                  <c:v>11384</c:v>
                </c:pt>
                <c:pt idx="5">
                  <c:v>11404</c:v>
                </c:pt>
                <c:pt idx="6">
                  <c:v>9953</c:v>
                </c:pt>
                <c:pt idx="7">
                  <c:v>10729</c:v>
                </c:pt>
                <c:pt idx="8">
                  <c:v>129933</c:v>
                </c:pt>
                <c:pt idx="9">
                  <c:v>109251</c:v>
                </c:pt>
                <c:pt idx="10">
                  <c:v>91954</c:v>
                </c:pt>
                <c:pt idx="11">
                  <c:v>92430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940928"/>
        <c:axId val="122999296"/>
      </c:barChart>
      <c:catAx>
        <c:axId val="122940928"/>
        <c:scaling>
          <c:orientation val="minMax"/>
        </c:scaling>
        <c:delete val="0"/>
        <c:axPos val="b"/>
        <c:majorTickMark val="out"/>
        <c:minorTickMark val="none"/>
        <c:tickLblPos val="nextTo"/>
        <c:crossAx val="122999296"/>
        <c:crosses val="autoZero"/>
        <c:auto val="1"/>
        <c:lblAlgn val="ctr"/>
        <c:lblOffset val="100"/>
        <c:noMultiLvlLbl val="0"/>
      </c:catAx>
      <c:valAx>
        <c:axId val="122999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29409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[1]Foglio1!$A$112</c:f>
              <c:strCache>
                <c:ptCount val="1"/>
                <c:pt idx="0">
                  <c:v>Italia Settentrionale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 i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[1]Foglio1!$B$110:$M$111</c:f>
              <c:multiLvlStrCache>
                <c:ptCount val="12"/>
                <c:lvl>
                  <c:pt idx="0">
                    <c:v>2001</c:v>
                  </c:pt>
                  <c:pt idx="1">
                    <c:v>2010</c:v>
                  </c:pt>
                  <c:pt idx="2">
                    <c:v>2014</c:v>
                  </c:pt>
                  <c:pt idx="3">
                    <c:v>2015</c:v>
                  </c:pt>
                  <c:pt idx="4">
                    <c:v>2001</c:v>
                  </c:pt>
                  <c:pt idx="5">
                    <c:v>2010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2001</c:v>
                  </c:pt>
                  <c:pt idx="9">
                    <c:v>2010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Entro l'abitato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Fuori l'abitato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Entro e fuori l'abitato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lvl>
              </c:multiLvlStrCache>
            </c:multiLvlStrRef>
          </c:cat>
          <c:val>
            <c:numRef>
              <c:f>[1]Foglio1!$B$112:$M$112</c:f>
              <c:numCache>
                <c:formatCode>General</c:formatCode>
                <c:ptCount val="12"/>
                <c:pt idx="0">
                  <c:v>56.43</c:v>
                </c:pt>
                <c:pt idx="1">
                  <c:v>61.78</c:v>
                </c:pt>
                <c:pt idx="2">
                  <c:v>63.53</c:v>
                </c:pt>
                <c:pt idx="3">
                  <c:v>64.746162927981104</c:v>
                </c:pt>
                <c:pt idx="4">
                  <c:v>21.28</c:v>
                </c:pt>
                <c:pt idx="5">
                  <c:v>24.49</c:v>
                </c:pt>
                <c:pt idx="6">
                  <c:v>25.3</c:v>
                </c:pt>
                <c:pt idx="7">
                  <c:v>27.225846262341324</c:v>
                </c:pt>
                <c:pt idx="8">
                  <c:v>48.83</c:v>
                </c:pt>
                <c:pt idx="9">
                  <c:v>53.08</c:v>
                </c:pt>
                <c:pt idx="10">
                  <c:v>54.33</c:v>
                </c:pt>
                <c:pt idx="11">
                  <c:v>55.334556872457107</c:v>
                </c:pt>
              </c:numCache>
            </c:numRef>
          </c:val>
        </c:ser>
        <c:ser>
          <c:idx val="1"/>
          <c:order val="1"/>
          <c:tx>
            <c:strRef>
              <c:f>[1]Foglio1!$A$113</c:f>
              <c:strCache>
                <c:ptCount val="1"/>
                <c:pt idx="0">
                  <c:v>Italia Centrale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[1]Foglio1!$B$110:$M$111</c:f>
              <c:multiLvlStrCache>
                <c:ptCount val="12"/>
                <c:lvl>
                  <c:pt idx="0">
                    <c:v>2001</c:v>
                  </c:pt>
                  <c:pt idx="1">
                    <c:v>2010</c:v>
                  </c:pt>
                  <c:pt idx="2">
                    <c:v>2014</c:v>
                  </c:pt>
                  <c:pt idx="3">
                    <c:v>2015</c:v>
                  </c:pt>
                  <c:pt idx="4">
                    <c:v>2001</c:v>
                  </c:pt>
                  <c:pt idx="5">
                    <c:v>2010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2001</c:v>
                  </c:pt>
                  <c:pt idx="9">
                    <c:v>2010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Entro l'abitato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Fuori l'abitato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Entro e fuori l'abitato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lvl>
              </c:multiLvlStrCache>
            </c:multiLvlStrRef>
          </c:cat>
          <c:val>
            <c:numRef>
              <c:f>[1]Foglio1!$B$113:$M$113</c:f>
              <c:numCache>
                <c:formatCode>General</c:formatCode>
                <c:ptCount val="12"/>
                <c:pt idx="0">
                  <c:v>62.31</c:v>
                </c:pt>
                <c:pt idx="1">
                  <c:v>62.99</c:v>
                </c:pt>
                <c:pt idx="2">
                  <c:v>63.75</c:v>
                </c:pt>
                <c:pt idx="3">
                  <c:v>64.801173793268646</c:v>
                </c:pt>
                <c:pt idx="4">
                  <c:v>20</c:v>
                </c:pt>
                <c:pt idx="5">
                  <c:v>23.45</c:v>
                </c:pt>
                <c:pt idx="6">
                  <c:v>24.47</c:v>
                </c:pt>
                <c:pt idx="7">
                  <c:v>25.213343677269201</c:v>
                </c:pt>
                <c:pt idx="8">
                  <c:v>53.71</c:v>
                </c:pt>
                <c:pt idx="9">
                  <c:v>54.11</c:v>
                </c:pt>
                <c:pt idx="10">
                  <c:v>54.59</c:v>
                </c:pt>
                <c:pt idx="11">
                  <c:v>55.461242793081354</c:v>
                </c:pt>
              </c:numCache>
            </c:numRef>
          </c:val>
        </c:ser>
        <c:ser>
          <c:idx val="2"/>
          <c:order val="2"/>
          <c:tx>
            <c:strRef>
              <c:f>[1]Foglio1!$A$114</c:f>
              <c:strCache>
                <c:ptCount val="1"/>
                <c:pt idx="0">
                  <c:v>Italia Meridionale e Insulare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[1]Foglio1!$B$110:$M$111</c:f>
              <c:multiLvlStrCache>
                <c:ptCount val="12"/>
                <c:lvl>
                  <c:pt idx="0">
                    <c:v>2001</c:v>
                  </c:pt>
                  <c:pt idx="1">
                    <c:v>2010</c:v>
                  </c:pt>
                  <c:pt idx="2">
                    <c:v>2014</c:v>
                  </c:pt>
                  <c:pt idx="3">
                    <c:v>2015</c:v>
                  </c:pt>
                  <c:pt idx="4">
                    <c:v>2001</c:v>
                  </c:pt>
                  <c:pt idx="5">
                    <c:v>2010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2001</c:v>
                  </c:pt>
                  <c:pt idx="9">
                    <c:v>2010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Entro l'abitato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Fuori l'abitato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Entro e fuori l'abitato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lvl>
              </c:multiLvlStrCache>
            </c:multiLvlStrRef>
          </c:cat>
          <c:val>
            <c:numRef>
              <c:f>[1]Foglio1!$B$114:$M$114</c:f>
              <c:numCache>
                <c:formatCode>General</c:formatCode>
                <c:ptCount val="12"/>
                <c:pt idx="0">
                  <c:v>56.17</c:v>
                </c:pt>
                <c:pt idx="1">
                  <c:v>54.98</c:v>
                </c:pt>
                <c:pt idx="2">
                  <c:v>53.7</c:v>
                </c:pt>
                <c:pt idx="3">
                  <c:v>55.247261185625064</c:v>
                </c:pt>
                <c:pt idx="4">
                  <c:v>15.04</c:v>
                </c:pt>
                <c:pt idx="5">
                  <c:v>17.100000000000001</c:v>
                </c:pt>
                <c:pt idx="6">
                  <c:v>16.72</c:v>
                </c:pt>
                <c:pt idx="7">
                  <c:v>17.614149070564881</c:v>
                </c:pt>
                <c:pt idx="8">
                  <c:v>45.39</c:v>
                </c:pt>
                <c:pt idx="9">
                  <c:v>44.53</c:v>
                </c:pt>
                <c:pt idx="10">
                  <c:v>43.76</c:v>
                </c:pt>
                <c:pt idx="11">
                  <c:v>44.919892033776584</c:v>
                </c:pt>
              </c:numCache>
            </c:numRef>
          </c:val>
        </c:ser>
        <c:ser>
          <c:idx val="3"/>
          <c:order val="3"/>
          <c:tx>
            <c:strRef>
              <c:f>[1]Foglio1!$A$115</c:f>
              <c:strCache>
                <c:ptCount val="1"/>
                <c:pt idx="0">
                  <c:v>Italia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7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[1]Foglio1!$B$110:$M$111</c:f>
              <c:multiLvlStrCache>
                <c:ptCount val="12"/>
                <c:lvl>
                  <c:pt idx="0">
                    <c:v>2001</c:v>
                  </c:pt>
                  <c:pt idx="1">
                    <c:v>2010</c:v>
                  </c:pt>
                  <c:pt idx="2">
                    <c:v>2014</c:v>
                  </c:pt>
                  <c:pt idx="3">
                    <c:v>2015</c:v>
                  </c:pt>
                  <c:pt idx="4">
                    <c:v>2001</c:v>
                  </c:pt>
                  <c:pt idx="5">
                    <c:v>2010</c:v>
                  </c:pt>
                  <c:pt idx="6">
                    <c:v>2014</c:v>
                  </c:pt>
                  <c:pt idx="7">
                    <c:v>2015</c:v>
                  </c:pt>
                  <c:pt idx="8">
                    <c:v>2001</c:v>
                  </c:pt>
                  <c:pt idx="9">
                    <c:v>2010</c:v>
                  </c:pt>
                  <c:pt idx="10">
                    <c:v>2014</c:v>
                  </c:pt>
                  <c:pt idx="11">
                    <c:v>2015</c:v>
                  </c:pt>
                </c:lvl>
                <c:lvl>
                  <c:pt idx="0">
                    <c:v>Entro l'abitato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Fuori l'abitato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Entro e fuori l'abitato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</c:lvl>
              </c:multiLvlStrCache>
            </c:multiLvlStrRef>
          </c:cat>
          <c:val>
            <c:numRef>
              <c:f>[1]Foglio1!$B$115:$M$115</c:f>
              <c:numCache>
                <c:formatCode>General</c:formatCode>
                <c:ptCount val="12"/>
                <c:pt idx="0">
                  <c:v>57.93</c:v>
                </c:pt>
                <c:pt idx="1">
                  <c:v>60.54</c:v>
                </c:pt>
                <c:pt idx="2">
                  <c:v>61.38</c:v>
                </c:pt>
                <c:pt idx="3">
                  <c:v>62.626765907540417</c:v>
                </c:pt>
                <c:pt idx="4">
                  <c:v>19.47</c:v>
                </c:pt>
                <c:pt idx="5">
                  <c:v>22.19</c:v>
                </c:pt>
                <c:pt idx="6">
                  <c:v>22.92</c:v>
                </c:pt>
                <c:pt idx="7">
                  <c:v>24.338732362415499</c:v>
                </c:pt>
                <c:pt idx="8">
                  <c:v>49.39</c:v>
                </c:pt>
                <c:pt idx="9">
                  <c:v>51.29</c:v>
                </c:pt>
                <c:pt idx="10">
                  <c:v>51.94</c:v>
                </c:pt>
                <c:pt idx="11">
                  <c:v>52.956645792630873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658752"/>
        <c:axId val="123001600"/>
      </c:barChart>
      <c:catAx>
        <c:axId val="12365875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23001600"/>
        <c:crosses val="autoZero"/>
        <c:auto val="1"/>
        <c:lblAlgn val="ctr"/>
        <c:lblOffset val="100"/>
        <c:noMultiLvlLbl val="0"/>
      </c:catAx>
      <c:valAx>
        <c:axId val="123001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236587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556260</xdr:colOff>
      <xdr:row>8</xdr:row>
      <xdr:rowOff>34290</xdr:rowOff>
    </xdr:from>
    <xdr:to>
      <xdr:col>27</xdr:col>
      <xdr:colOff>457200</xdr:colOff>
      <xdr:row>23</xdr:row>
      <xdr:rowOff>34290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148590</xdr:rowOff>
    </xdr:from>
    <xdr:to>
      <xdr:col>11</xdr:col>
      <xdr:colOff>434340</xdr:colOff>
      <xdr:row>22</xdr:row>
      <xdr:rowOff>148590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563880</xdr:colOff>
      <xdr:row>34</xdr:row>
      <xdr:rowOff>140970</xdr:rowOff>
    </xdr:from>
    <xdr:to>
      <xdr:col>28</xdr:col>
      <xdr:colOff>312420</xdr:colOff>
      <xdr:row>49</xdr:row>
      <xdr:rowOff>140970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53340</xdr:colOff>
      <xdr:row>35</xdr:row>
      <xdr:rowOff>11430</xdr:rowOff>
    </xdr:from>
    <xdr:to>
      <xdr:col>13</xdr:col>
      <xdr:colOff>99060</xdr:colOff>
      <xdr:row>51</xdr:row>
      <xdr:rowOff>121920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182880</xdr:colOff>
      <xdr:row>62</xdr:row>
      <xdr:rowOff>11430</xdr:rowOff>
    </xdr:from>
    <xdr:to>
      <xdr:col>28</xdr:col>
      <xdr:colOff>419100</xdr:colOff>
      <xdr:row>77</xdr:row>
      <xdr:rowOff>11430</xdr:rowOff>
    </xdr:to>
    <xdr:graphicFrame macro="">
      <xdr:nvGraphicFramePr>
        <xdr:cNvPr id="6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388620</xdr:colOff>
      <xdr:row>63</xdr:row>
      <xdr:rowOff>137160</xdr:rowOff>
    </xdr:from>
    <xdr:to>
      <xdr:col>12</xdr:col>
      <xdr:colOff>472440</xdr:colOff>
      <xdr:row>79</xdr:row>
      <xdr:rowOff>30480</xdr:rowOff>
    </xdr:to>
    <xdr:graphicFrame macro="">
      <xdr:nvGraphicFramePr>
        <xdr:cNvPr id="7" name="Gra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571500</xdr:colOff>
      <xdr:row>90</xdr:row>
      <xdr:rowOff>26670</xdr:rowOff>
    </xdr:from>
    <xdr:to>
      <xdr:col>27</xdr:col>
      <xdr:colOff>60960</xdr:colOff>
      <xdr:row>106</xdr:row>
      <xdr:rowOff>38100</xdr:rowOff>
    </xdr:to>
    <xdr:graphicFrame macro="">
      <xdr:nvGraphicFramePr>
        <xdr:cNvPr id="8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220980</xdr:colOff>
      <xdr:row>91</xdr:row>
      <xdr:rowOff>11430</xdr:rowOff>
    </xdr:from>
    <xdr:to>
      <xdr:col>12</xdr:col>
      <xdr:colOff>259080</xdr:colOff>
      <xdr:row>106</xdr:row>
      <xdr:rowOff>11430</xdr:rowOff>
    </xdr:to>
    <xdr:graphicFrame macro="">
      <xdr:nvGraphicFramePr>
        <xdr:cNvPr id="9" name="Gra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desktop/Obiettivo%20strategico%202016/Tutte%20le%20Relazioni%20e%20le%20App/Appendice%20-%20%20Ufficio%20di%20Statistica/Grafici%20utenti%20vulnerabil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Foglio2"/>
      <sheetName val="Foglio3"/>
    </sheetNames>
    <sheetDataSet>
      <sheetData sheetId="0">
        <row r="1">
          <cell r="R1" t="str">
            <v>Entro l'abitato</v>
          </cell>
          <cell r="S1">
            <v>0</v>
          </cell>
          <cell r="T1">
            <v>0</v>
          </cell>
          <cell r="U1">
            <v>0</v>
          </cell>
          <cell r="V1" t="str">
            <v>Fuori l'abitato</v>
          </cell>
          <cell r="W1">
            <v>0</v>
          </cell>
          <cell r="X1">
            <v>0</v>
          </cell>
          <cell r="Y1">
            <v>0</v>
          </cell>
          <cell r="Z1" t="str">
            <v>Entro e fuori l'abitato</v>
          </cell>
          <cell r="AA1">
            <v>0</v>
          </cell>
          <cell r="AB1">
            <v>0</v>
          </cell>
          <cell r="AC1">
            <v>0</v>
          </cell>
        </row>
        <row r="2">
          <cell r="R2">
            <v>2001</v>
          </cell>
          <cell r="S2">
            <v>2010</v>
          </cell>
          <cell r="T2">
            <v>2014</v>
          </cell>
          <cell r="U2">
            <v>2015</v>
          </cell>
          <cell r="V2">
            <v>2001</v>
          </cell>
          <cell r="W2">
            <v>2010</v>
          </cell>
          <cell r="X2">
            <v>2014</v>
          </cell>
          <cell r="Y2">
            <v>2015</v>
          </cell>
          <cell r="Z2">
            <v>2001</v>
          </cell>
          <cell r="AA2">
            <v>2010</v>
          </cell>
          <cell r="AB2">
            <v>2014</v>
          </cell>
          <cell r="AC2">
            <v>2015</v>
          </cell>
        </row>
        <row r="3">
          <cell r="Q3" t="str">
            <v>Italia Settentrionale</v>
          </cell>
          <cell r="R3">
            <v>8360</v>
          </cell>
          <cell r="S3">
            <v>10356</v>
          </cell>
          <cell r="T3">
            <v>11383</v>
          </cell>
          <cell r="U3">
            <v>11310</v>
          </cell>
          <cell r="V3">
            <v>937</v>
          </cell>
          <cell r="W3">
            <v>1076</v>
          </cell>
          <cell r="X3">
            <v>1292</v>
          </cell>
          <cell r="Y3">
            <v>1460</v>
          </cell>
          <cell r="Z3">
            <v>9297</v>
          </cell>
          <cell r="AA3">
            <v>11432</v>
          </cell>
          <cell r="AB3">
            <v>12675</v>
          </cell>
          <cell r="AC3">
            <v>12770</v>
          </cell>
        </row>
        <row r="4">
          <cell r="Q4" t="str">
            <v>Italia Centrale</v>
          </cell>
          <cell r="R4">
            <v>1873</v>
          </cell>
          <cell r="S4">
            <v>2164</v>
          </cell>
          <cell r="T4">
            <v>2663</v>
          </cell>
          <cell r="U4">
            <v>2572</v>
          </cell>
          <cell r="V4">
            <v>231</v>
          </cell>
          <cell r="W4">
            <v>315</v>
          </cell>
          <cell r="X4">
            <v>390</v>
          </cell>
          <cell r="Y4">
            <v>370</v>
          </cell>
          <cell r="Z4">
            <v>2104</v>
          </cell>
          <cell r="AA4">
            <v>2479</v>
          </cell>
          <cell r="AB4">
            <v>3053</v>
          </cell>
          <cell r="AC4">
            <v>2942</v>
          </cell>
        </row>
        <row r="5">
          <cell r="Q5" t="str">
            <v>Italia Meridionale e Insulare</v>
          </cell>
          <cell r="R5">
            <v>694</v>
          </cell>
          <cell r="S5">
            <v>1081</v>
          </cell>
          <cell r="T5">
            <v>1473</v>
          </cell>
          <cell r="U5">
            <v>1472</v>
          </cell>
          <cell r="V5">
            <v>132</v>
          </cell>
          <cell r="W5">
            <v>218</v>
          </cell>
          <cell r="X5">
            <v>245</v>
          </cell>
          <cell r="Y5">
            <v>253</v>
          </cell>
          <cell r="Z5">
            <v>826</v>
          </cell>
          <cell r="AA5">
            <v>1299</v>
          </cell>
          <cell r="AB5">
            <v>1718</v>
          </cell>
          <cell r="AC5">
            <v>1725</v>
          </cell>
        </row>
        <row r="6">
          <cell r="Q6" t="str">
            <v>Italia</v>
          </cell>
          <cell r="R6">
            <v>10927</v>
          </cell>
          <cell r="S6">
            <v>13601</v>
          </cell>
          <cell r="T6">
            <v>15519</v>
          </cell>
          <cell r="U6">
            <v>15354</v>
          </cell>
          <cell r="V6">
            <v>1300</v>
          </cell>
          <cell r="W6">
            <v>1609</v>
          </cell>
          <cell r="X6">
            <v>1927</v>
          </cell>
          <cell r="Y6">
            <v>2083</v>
          </cell>
          <cell r="Z6">
            <v>12227</v>
          </cell>
          <cell r="AA6">
            <v>15210</v>
          </cell>
          <cell r="AB6">
            <v>17446</v>
          </cell>
          <cell r="AC6">
            <v>17437</v>
          </cell>
        </row>
        <row r="27">
          <cell r="B27" t="str">
            <v>Entro l'abitato</v>
          </cell>
          <cell r="C27">
            <v>0</v>
          </cell>
          <cell r="D27">
            <v>0</v>
          </cell>
          <cell r="E27">
            <v>0</v>
          </cell>
          <cell r="F27" t="str">
            <v>Fuori l'abitato</v>
          </cell>
          <cell r="G27">
            <v>0</v>
          </cell>
          <cell r="H27">
            <v>0</v>
          </cell>
          <cell r="I27">
            <v>0</v>
          </cell>
          <cell r="J27" t="str">
            <v>Entro e fuori l'abitato</v>
          </cell>
          <cell r="K27">
            <v>0</v>
          </cell>
          <cell r="L27">
            <v>0</v>
          </cell>
          <cell r="M27">
            <v>0</v>
          </cell>
          <cell r="R27" t="str">
            <v>Entro l'abitato</v>
          </cell>
          <cell r="S27">
            <v>0</v>
          </cell>
          <cell r="T27">
            <v>0</v>
          </cell>
          <cell r="U27">
            <v>0</v>
          </cell>
          <cell r="V27" t="str">
            <v>Fuori l'abitato</v>
          </cell>
          <cell r="W27">
            <v>0</v>
          </cell>
          <cell r="X27">
            <v>0</v>
          </cell>
          <cell r="Y27">
            <v>0</v>
          </cell>
          <cell r="Z27" t="str">
            <v>Entro e fuori l'abitato</v>
          </cell>
          <cell r="AA27">
            <v>0</v>
          </cell>
          <cell r="AB27">
            <v>0</v>
          </cell>
          <cell r="AC27">
            <v>0</v>
          </cell>
        </row>
        <row r="28">
          <cell r="B28">
            <v>2001</v>
          </cell>
          <cell r="C28">
            <v>2010</v>
          </cell>
          <cell r="D28">
            <v>2014</v>
          </cell>
          <cell r="E28">
            <v>2015</v>
          </cell>
          <cell r="F28">
            <v>2001</v>
          </cell>
          <cell r="G28">
            <v>2010</v>
          </cell>
          <cell r="H28">
            <v>2014</v>
          </cell>
          <cell r="I28">
            <v>2015</v>
          </cell>
          <cell r="J28">
            <v>2001</v>
          </cell>
          <cell r="K28">
            <v>2010</v>
          </cell>
          <cell r="L28">
            <v>2014</v>
          </cell>
          <cell r="M28">
            <v>2015</v>
          </cell>
          <cell r="R28">
            <v>2001</v>
          </cell>
          <cell r="S28">
            <v>2010</v>
          </cell>
          <cell r="T28">
            <v>2014</v>
          </cell>
          <cell r="U28">
            <v>2015</v>
          </cell>
          <cell r="V28">
            <v>2001</v>
          </cell>
          <cell r="W28">
            <v>2010</v>
          </cell>
          <cell r="X28">
            <v>2014</v>
          </cell>
          <cell r="Y28">
            <v>2015</v>
          </cell>
          <cell r="Z28">
            <v>2001</v>
          </cell>
          <cell r="AA28">
            <v>2010</v>
          </cell>
          <cell r="AB28">
            <v>2014</v>
          </cell>
          <cell r="AC28">
            <v>2015</v>
          </cell>
        </row>
        <row r="29">
          <cell r="A29" t="str">
            <v>Italia Settentrionale</v>
          </cell>
          <cell r="B29">
            <v>110750</v>
          </cell>
          <cell r="C29">
            <v>80765</v>
          </cell>
          <cell r="D29">
            <v>69122</v>
          </cell>
          <cell r="E29">
            <v>67760</v>
          </cell>
          <cell r="F29">
            <v>30550</v>
          </cell>
          <cell r="G29">
            <v>24566</v>
          </cell>
          <cell r="H29">
            <v>21912</v>
          </cell>
          <cell r="I29">
            <v>22688</v>
          </cell>
          <cell r="J29">
            <v>141300</v>
          </cell>
          <cell r="K29">
            <v>105331</v>
          </cell>
          <cell r="L29">
            <v>91034</v>
          </cell>
          <cell r="M29">
            <v>90448</v>
          </cell>
          <cell r="Q29" t="str">
            <v>Italia Settentrionale</v>
          </cell>
          <cell r="R29">
            <v>10056</v>
          </cell>
          <cell r="S29">
            <v>10149</v>
          </cell>
          <cell r="T29">
            <v>10434</v>
          </cell>
          <cell r="U29">
            <v>9528</v>
          </cell>
          <cell r="V29">
            <v>484</v>
          </cell>
          <cell r="W29">
            <v>393</v>
          </cell>
          <cell r="X29">
            <v>473</v>
          </cell>
          <cell r="Y29">
            <v>492</v>
          </cell>
          <cell r="Z29">
            <v>10540</v>
          </cell>
          <cell r="AA29">
            <v>10542</v>
          </cell>
          <cell r="AB29">
            <v>10907</v>
          </cell>
          <cell r="AC29">
            <v>10020</v>
          </cell>
        </row>
        <row r="30">
          <cell r="A30" t="str">
            <v>Italia Centrale</v>
          </cell>
          <cell r="B30">
            <v>54154</v>
          </cell>
          <cell r="C30">
            <v>43661</v>
          </cell>
          <cell r="D30">
            <v>34444</v>
          </cell>
          <cell r="E30">
            <v>33396</v>
          </cell>
          <cell r="F30">
            <v>13812</v>
          </cell>
          <cell r="G30">
            <v>12655</v>
          </cell>
          <cell r="H30">
            <v>10479</v>
          </cell>
          <cell r="I30">
            <v>10312</v>
          </cell>
          <cell r="J30">
            <v>67966</v>
          </cell>
          <cell r="K30">
            <v>56316</v>
          </cell>
          <cell r="L30">
            <v>44923</v>
          </cell>
          <cell r="M30">
            <v>43708</v>
          </cell>
          <cell r="Q30" t="str">
            <v>Italia Centrale</v>
          </cell>
          <cell r="R30">
            <v>5679</v>
          </cell>
          <cell r="S30">
            <v>5633</v>
          </cell>
          <cell r="T30">
            <v>5315</v>
          </cell>
          <cell r="U30">
            <v>5090</v>
          </cell>
          <cell r="V30">
            <v>262</v>
          </cell>
          <cell r="W30">
            <v>220</v>
          </cell>
          <cell r="X30">
            <v>284</v>
          </cell>
          <cell r="Y30">
            <v>255</v>
          </cell>
          <cell r="Z30">
            <v>5941</v>
          </cell>
          <cell r="AA30">
            <v>5853</v>
          </cell>
          <cell r="AB30">
            <v>5599</v>
          </cell>
          <cell r="AC30">
            <v>5345</v>
          </cell>
        </row>
        <row r="31">
          <cell r="A31" t="str">
            <v>Italia Meridionale e Insulare</v>
          </cell>
          <cell r="B31">
            <v>39723</v>
          </cell>
          <cell r="C31">
            <v>37190</v>
          </cell>
          <cell r="D31">
            <v>30032</v>
          </cell>
          <cell r="E31">
            <v>29301</v>
          </cell>
          <cell r="F31">
            <v>14111</v>
          </cell>
          <cell r="G31">
            <v>14160</v>
          </cell>
          <cell r="H31">
            <v>11042</v>
          </cell>
          <cell r="I31">
            <v>11082</v>
          </cell>
          <cell r="J31">
            <v>53834</v>
          </cell>
          <cell r="K31">
            <v>51350</v>
          </cell>
          <cell r="L31">
            <v>41074</v>
          </cell>
          <cell r="M31">
            <v>40383</v>
          </cell>
          <cell r="Q31" t="str">
            <v>Italia Meridionale e Insulare</v>
          </cell>
          <cell r="R31">
            <v>3802</v>
          </cell>
          <cell r="S31">
            <v>4200</v>
          </cell>
          <cell r="T31">
            <v>4113</v>
          </cell>
          <cell r="U31">
            <v>4073</v>
          </cell>
          <cell r="V31">
            <v>230</v>
          </cell>
          <cell r="W31">
            <v>176</v>
          </cell>
          <cell r="X31">
            <v>185</v>
          </cell>
          <cell r="Y31">
            <v>185</v>
          </cell>
          <cell r="Z31">
            <v>4032</v>
          </cell>
          <cell r="AA31">
            <v>4376</v>
          </cell>
          <cell r="AB31">
            <v>4298</v>
          </cell>
          <cell r="AC31">
            <v>4258</v>
          </cell>
        </row>
        <row r="32">
          <cell r="A32" t="str">
            <v>Italia</v>
          </cell>
          <cell r="B32">
            <v>204627</v>
          </cell>
          <cell r="C32">
            <v>161616</v>
          </cell>
          <cell r="D32">
            <v>133598</v>
          </cell>
          <cell r="E32">
            <v>130457</v>
          </cell>
          <cell r="F32">
            <v>58473</v>
          </cell>
          <cell r="G32">
            <v>51381</v>
          </cell>
          <cell r="H32">
            <v>43433</v>
          </cell>
          <cell r="I32">
            <v>44082</v>
          </cell>
          <cell r="J32">
            <v>263100</v>
          </cell>
          <cell r="K32">
            <v>212997</v>
          </cell>
          <cell r="L32">
            <v>177031</v>
          </cell>
          <cell r="M32">
            <v>174539</v>
          </cell>
          <cell r="Q32" t="str">
            <v>Italia</v>
          </cell>
          <cell r="R32">
            <v>19537</v>
          </cell>
          <cell r="S32">
            <v>19982</v>
          </cell>
          <cell r="T32">
            <v>19862</v>
          </cell>
          <cell r="U32">
            <v>18279</v>
          </cell>
          <cell r="V32">
            <v>976</v>
          </cell>
          <cell r="W32">
            <v>789</v>
          </cell>
          <cell r="X32">
            <v>942</v>
          </cell>
          <cell r="Y32">
            <v>808</v>
          </cell>
          <cell r="Z32">
            <v>20513</v>
          </cell>
          <cell r="AA32">
            <v>20771</v>
          </cell>
          <cell r="AB32">
            <v>20804</v>
          </cell>
          <cell r="AC32">
            <v>19623</v>
          </cell>
        </row>
        <row r="55">
          <cell r="B55" t="str">
            <v>Entro l'abitato</v>
          </cell>
          <cell r="C55">
            <v>0</v>
          </cell>
          <cell r="D55">
            <v>0</v>
          </cell>
          <cell r="E55">
            <v>0</v>
          </cell>
          <cell r="F55" t="str">
            <v>Fuori l'abitato</v>
          </cell>
          <cell r="G55">
            <v>0</v>
          </cell>
          <cell r="H55">
            <v>0</v>
          </cell>
          <cell r="I55">
            <v>0</v>
          </cell>
          <cell r="J55" t="str">
            <v>Entro e fuori l'abitato</v>
          </cell>
          <cell r="K55">
            <v>0</v>
          </cell>
          <cell r="L55">
            <v>0</v>
          </cell>
          <cell r="M55">
            <v>0</v>
          </cell>
          <cell r="R55" t="str">
            <v>Entro l'abitato</v>
          </cell>
          <cell r="S55">
            <v>0</v>
          </cell>
          <cell r="T55">
            <v>0</v>
          </cell>
          <cell r="U55">
            <v>0</v>
          </cell>
          <cell r="V55" t="str">
            <v>Fuori l'abitato</v>
          </cell>
          <cell r="W55">
            <v>0</v>
          </cell>
          <cell r="X55">
            <v>0</v>
          </cell>
          <cell r="Y55">
            <v>0</v>
          </cell>
          <cell r="Z55" t="str">
            <v>Entro e fuori l'abitato</v>
          </cell>
          <cell r="AA55">
            <v>0</v>
          </cell>
          <cell r="AB55">
            <v>0</v>
          </cell>
          <cell r="AC55">
            <v>0</v>
          </cell>
        </row>
        <row r="56">
          <cell r="B56">
            <v>2001</v>
          </cell>
          <cell r="C56">
            <v>2010</v>
          </cell>
          <cell r="D56">
            <v>2014</v>
          </cell>
          <cell r="E56">
            <v>2015</v>
          </cell>
          <cell r="F56">
            <v>2001</v>
          </cell>
          <cell r="G56">
            <v>2010</v>
          </cell>
          <cell r="H56">
            <v>2014</v>
          </cell>
          <cell r="I56">
            <v>2015</v>
          </cell>
          <cell r="J56">
            <v>2001</v>
          </cell>
          <cell r="K56">
            <v>2010</v>
          </cell>
          <cell r="L56">
            <v>2014</v>
          </cell>
          <cell r="M56">
            <v>2015</v>
          </cell>
          <cell r="R56">
            <v>2001</v>
          </cell>
          <cell r="S56">
            <v>2010</v>
          </cell>
          <cell r="T56">
            <v>2014</v>
          </cell>
          <cell r="U56">
            <v>2015</v>
          </cell>
          <cell r="V56">
            <v>2001</v>
          </cell>
          <cell r="W56">
            <v>2010</v>
          </cell>
          <cell r="X56">
            <v>2014</v>
          </cell>
          <cell r="Y56">
            <v>2015</v>
          </cell>
          <cell r="Z56">
            <v>2001</v>
          </cell>
          <cell r="AA56">
            <v>2010</v>
          </cell>
          <cell r="AB56">
            <v>2014</v>
          </cell>
          <cell r="AC56">
            <v>2015</v>
          </cell>
        </row>
        <row r="57">
          <cell r="A57" t="str">
            <v>Italia Settentrionale</v>
          </cell>
          <cell r="B57">
            <v>26351</v>
          </cell>
          <cell r="C57">
            <v>9606</v>
          </cell>
          <cell r="D57">
            <v>5710</v>
          </cell>
          <cell r="E57">
            <v>5504</v>
          </cell>
          <cell r="F57">
            <v>2158</v>
          </cell>
          <cell r="G57">
            <v>958</v>
          </cell>
          <cell r="H57">
            <v>603</v>
          </cell>
          <cell r="I57">
            <v>664</v>
          </cell>
          <cell r="J57">
            <v>28509</v>
          </cell>
          <cell r="K57">
            <v>10564</v>
          </cell>
          <cell r="L57">
            <v>6313</v>
          </cell>
          <cell r="M57">
            <v>6168</v>
          </cell>
          <cell r="Q57" t="str">
            <v>Italia Settentrionale</v>
          </cell>
          <cell r="R57">
            <v>13618</v>
          </cell>
          <cell r="S57">
            <v>18192</v>
          </cell>
          <cell r="T57">
            <v>14836</v>
          </cell>
          <cell r="U57">
            <v>15864</v>
          </cell>
          <cell r="V57">
            <v>1246</v>
          </cell>
          <cell r="W57">
            <v>3115</v>
          </cell>
          <cell r="X57">
            <v>2717</v>
          </cell>
          <cell r="Y57">
            <v>3102</v>
          </cell>
          <cell r="Z57">
            <v>14864</v>
          </cell>
          <cell r="AA57">
            <v>21307</v>
          </cell>
          <cell r="AB57">
            <v>17553</v>
          </cell>
          <cell r="AC57">
            <v>18966</v>
          </cell>
        </row>
        <row r="58">
          <cell r="A58" t="str">
            <v>Italia Centrale</v>
          </cell>
          <cell r="B58">
            <v>16308</v>
          </cell>
          <cell r="C58">
            <v>5632</v>
          </cell>
          <cell r="D58">
            <v>3324</v>
          </cell>
          <cell r="E58">
            <v>3115</v>
          </cell>
          <cell r="F58">
            <v>876</v>
          </cell>
          <cell r="G58">
            <v>486</v>
          </cell>
          <cell r="H58">
            <v>304</v>
          </cell>
          <cell r="I58">
            <v>333</v>
          </cell>
          <cell r="J58">
            <v>17184</v>
          </cell>
          <cell r="K58">
            <v>6118</v>
          </cell>
          <cell r="L58">
            <v>3628</v>
          </cell>
          <cell r="M58">
            <v>3448</v>
          </cell>
          <cell r="Q58" t="str">
            <v>Italia Centrale</v>
          </cell>
          <cell r="R58">
            <v>8068</v>
          </cell>
          <cell r="S58">
            <v>12780</v>
          </cell>
          <cell r="T58">
            <v>9604</v>
          </cell>
          <cell r="U58">
            <v>9817</v>
          </cell>
          <cell r="V58">
            <v>556</v>
          </cell>
          <cell r="W58">
            <v>1699</v>
          </cell>
          <cell r="X58">
            <v>1397</v>
          </cell>
          <cell r="Y58">
            <v>1446</v>
          </cell>
          <cell r="Z58">
            <v>8624</v>
          </cell>
          <cell r="AA58">
            <v>14479</v>
          </cell>
          <cell r="AB58">
            <v>11001</v>
          </cell>
          <cell r="AC58">
            <v>11263</v>
          </cell>
        </row>
        <row r="59">
          <cell r="A59" t="str">
            <v>Italia Meridionale e Insulare</v>
          </cell>
          <cell r="B59">
            <v>11384</v>
          </cell>
          <cell r="C59">
            <v>5060</v>
          </cell>
          <cell r="D59">
            <v>2989</v>
          </cell>
          <cell r="E59">
            <v>2660</v>
          </cell>
          <cell r="F59">
            <v>780</v>
          </cell>
          <cell r="G59">
            <v>446</v>
          </cell>
          <cell r="H59">
            <v>241</v>
          </cell>
          <cell r="I59">
            <v>213</v>
          </cell>
          <cell r="J59">
            <v>12164</v>
          </cell>
          <cell r="K59">
            <v>5506</v>
          </cell>
          <cell r="L59">
            <v>3230</v>
          </cell>
          <cell r="M59">
            <v>2873</v>
          </cell>
          <cell r="Q59" t="str">
            <v>Italia Meridionale e Insulare</v>
          </cell>
          <cell r="R59">
            <v>4633</v>
          </cell>
          <cell r="S59">
            <v>8363</v>
          </cell>
          <cell r="T59">
            <v>6122</v>
          </cell>
          <cell r="U59">
            <v>6557</v>
          </cell>
          <cell r="V59">
            <v>319</v>
          </cell>
          <cell r="W59">
            <v>1302</v>
          </cell>
          <cell r="X59">
            <v>914</v>
          </cell>
          <cell r="Y59">
            <v>1061</v>
          </cell>
          <cell r="Z59">
            <v>4952</v>
          </cell>
          <cell r="AA59">
            <v>9665</v>
          </cell>
          <cell r="AB59">
            <v>7036</v>
          </cell>
          <cell r="AC59">
            <v>7618</v>
          </cell>
        </row>
        <row r="60">
          <cell r="A60" t="str">
            <v>Italia</v>
          </cell>
          <cell r="B60">
            <v>54043</v>
          </cell>
          <cell r="C60">
            <v>20298</v>
          </cell>
          <cell r="D60">
            <v>12023</v>
          </cell>
          <cell r="E60">
            <v>11279</v>
          </cell>
          <cell r="F60">
            <v>3814</v>
          </cell>
          <cell r="G60">
            <v>1890</v>
          </cell>
          <cell r="H60">
            <v>1148</v>
          </cell>
          <cell r="I60">
            <v>1210</v>
          </cell>
          <cell r="J60">
            <v>57857</v>
          </cell>
          <cell r="K60">
            <v>22188</v>
          </cell>
          <cell r="L60">
            <v>13171</v>
          </cell>
          <cell r="M60">
            <v>12489</v>
          </cell>
          <cell r="Q60" t="str">
            <v>Italia</v>
          </cell>
          <cell r="R60">
            <v>26319</v>
          </cell>
          <cell r="S60">
            <v>39335</v>
          </cell>
          <cell r="T60">
            <v>30562</v>
          </cell>
          <cell r="U60">
            <v>32238</v>
          </cell>
          <cell r="V60">
            <v>2121</v>
          </cell>
          <cell r="W60">
            <v>6116</v>
          </cell>
          <cell r="X60">
            <v>5028</v>
          </cell>
          <cell r="Y60">
            <v>5609</v>
          </cell>
          <cell r="Z60">
            <v>28440</v>
          </cell>
          <cell r="AA60">
            <v>45451</v>
          </cell>
          <cell r="AB60">
            <v>35590</v>
          </cell>
          <cell r="AC60">
            <v>37847</v>
          </cell>
        </row>
        <row r="83">
          <cell r="B83" t="str">
            <v>Entro l'abitato</v>
          </cell>
          <cell r="C83">
            <v>0</v>
          </cell>
          <cell r="D83">
            <v>0</v>
          </cell>
          <cell r="E83">
            <v>0</v>
          </cell>
          <cell r="F83" t="str">
            <v>Fuori l'abitato</v>
          </cell>
          <cell r="G83">
            <v>0</v>
          </cell>
          <cell r="H83">
            <v>0</v>
          </cell>
          <cell r="I83">
            <v>0</v>
          </cell>
          <cell r="J83" t="str">
            <v>Entro e fuori l'abitato</v>
          </cell>
          <cell r="K83">
            <v>0</v>
          </cell>
          <cell r="L83">
            <v>0</v>
          </cell>
          <cell r="M83">
            <v>0</v>
          </cell>
          <cell r="R83" t="str">
            <v>Entro l'abitato</v>
          </cell>
          <cell r="S83">
            <v>0</v>
          </cell>
          <cell r="T83">
            <v>0</v>
          </cell>
          <cell r="U83">
            <v>0</v>
          </cell>
          <cell r="V83" t="str">
            <v>Fuori l'abitato</v>
          </cell>
          <cell r="W83">
            <v>0</v>
          </cell>
          <cell r="X83">
            <v>0</v>
          </cell>
          <cell r="Y83">
            <v>0</v>
          </cell>
          <cell r="Z83" t="str">
            <v>Entro e fuori l'abitato</v>
          </cell>
          <cell r="AA83">
            <v>0</v>
          </cell>
          <cell r="AB83">
            <v>0</v>
          </cell>
          <cell r="AC83">
            <v>0</v>
          </cell>
        </row>
        <row r="84">
          <cell r="B84">
            <v>2001</v>
          </cell>
          <cell r="C84">
            <v>2010</v>
          </cell>
          <cell r="D84">
            <v>2014</v>
          </cell>
          <cell r="E84">
            <v>2015</v>
          </cell>
          <cell r="F84">
            <v>2001</v>
          </cell>
          <cell r="G84">
            <v>2010</v>
          </cell>
          <cell r="H84">
            <v>2014</v>
          </cell>
          <cell r="I84">
            <v>2015</v>
          </cell>
          <cell r="J84">
            <v>2001</v>
          </cell>
          <cell r="K84">
            <v>2010</v>
          </cell>
          <cell r="L84">
            <v>2014</v>
          </cell>
          <cell r="M84">
            <v>2015</v>
          </cell>
          <cell r="R84">
            <v>2001</v>
          </cell>
          <cell r="S84">
            <v>2010</v>
          </cell>
          <cell r="T84">
            <v>2014</v>
          </cell>
          <cell r="U84">
            <v>2015</v>
          </cell>
          <cell r="V84">
            <v>2001</v>
          </cell>
          <cell r="W84">
            <v>2010</v>
          </cell>
          <cell r="X84">
            <v>2014</v>
          </cell>
          <cell r="Y84">
            <v>2015</v>
          </cell>
          <cell r="Z84">
            <v>2001</v>
          </cell>
          <cell r="AA84">
            <v>2010</v>
          </cell>
          <cell r="AB84">
            <v>2014</v>
          </cell>
          <cell r="AC84">
            <v>2015</v>
          </cell>
        </row>
        <row r="85">
          <cell r="A85" t="str">
            <v>Italia Settentrionale</v>
          </cell>
          <cell r="B85">
            <v>4109</v>
          </cell>
          <cell r="C85">
            <v>1594</v>
          </cell>
          <cell r="D85">
            <v>1553</v>
          </cell>
          <cell r="E85">
            <v>1666</v>
          </cell>
          <cell r="F85">
            <v>1675</v>
          </cell>
          <cell r="G85">
            <v>473</v>
          </cell>
          <cell r="H85">
            <v>458</v>
          </cell>
          <cell r="I85">
            <v>459</v>
          </cell>
          <cell r="J85">
            <v>5784</v>
          </cell>
          <cell r="K85">
            <v>2067</v>
          </cell>
          <cell r="L85">
            <v>2011</v>
          </cell>
          <cell r="M85">
            <v>2125</v>
          </cell>
          <cell r="Q85" t="str">
            <v>Italia Settentrionale</v>
          </cell>
          <cell r="R85">
            <v>62494</v>
          </cell>
          <cell r="S85">
            <v>49897</v>
          </cell>
          <cell r="T85">
            <v>43916</v>
          </cell>
          <cell r="U85">
            <v>43872</v>
          </cell>
          <cell r="V85">
            <v>6500</v>
          </cell>
          <cell r="W85">
            <v>6015</v>
          </cell>
          <cell r="X85">
            <v>5543</v>
          </cell>
          <cell r="Y85">
            <v>6177</v>
          </cell>
          <cell r="Z85">
            <v>68994</v>
          </cell>
          <cell r="AA85">
            <v>55912</v>
          </cell>
          <cell r="AB85">
            <v>49459</v>
          </cell>
          <cell r="AC85">
            <v>50049</v>
          </cell>
        </row>
        <row r="86">
          <cell r="A86" t="str">
            <v>Italia Centrale</v>
          </cell>
          <cell r="B86">
            <v>1814</v>
          </cell>
          <cell r="C86">
            <v>1295</v>
          </cell>
          <cell r="D86">
            <v>1053</v>
          </cell>
          <cell r="E86">
            <v>1047</v>
          </cell>
          <cell r="F86">
            <v>837</v>
          </cell>
          <cell r="G86">
            <v>247</v>
          </cell>
          <cell r="H86">
            <v>189</v>
          </cell>
          <cell r="I86">
            <v>196</v>
          </cell>
          <cell r="J86">
            <v>2651</v>
          </cell>
          <cell r="K86">
            <v>1542</v>
          </cell>
          <cell r="L86">
            <v>1242</v>
          </cell>
          <cell r="M86">
            <v>1243</v>
          </cell>
          <cell r="Q86" t="str">
            <v>Italia Centrale</v>
          </cell>
          <cell r="R86">
            <v>33742</v>
          </cell>
          <cell r="S86">
            <v>27504</v>
          </cell>
          <cell r="T86">
            <v>21959</v>
          </cell>
          <cell r="U86">
            <v>21641</v>
          </cell>
          <cell r="V86">
            <v>2762</v>
          </cell>
          <cell r="W86">
            <v>2967</v>
          </cell>
          <cell r="X86">
            <v>2564</v>
          </cell>
          <cell r="Y86">
            <v>2600</v>
          </cell>
          <cell r="Z86">
            <v>36504</v>
          </cell>
          <cell r="AA86">
            <v>30471</v>
          </cell>
          <cell r="AB86">
            <v>24523</v>
          </cell>
          <cell r="AC86">
            <v>24241</v>
          </cell>
        </row>
        <row r="87">
          <cell r="A87" t="str">
            <v>Italia Meridionale e Insulare</v>
          </cell>
          <cell r="B87">
            <v>1800</v>
          </cell>
          <cell r="C87">
            <v>1742</v>
          </cell>
          <cell r="D87">
            <v>1429</v>
          </cell>
          <cell r="E87">
            <v>1426</v>
          </cell>
          <cell r="F87">
            <v>661</v>
          </cell>
          <cell r="G87">
            <v>280</v>
          </cell>
          <cell r="H87">
            <v>261</v>
          </cell>
          <cell r="I87">
            <v>240</v>
          </cell>
          <cell r="J87">
            <v>2461</v>
          </cell>
          <cell r="K87">
            <v>2022</v>
          </cell>
          <cell r="L87">
            <v>1690</v>
          </cell>
          <cell r="M87">
            <v>1666</v>
          </cell>
          <cell r="Q87" t="str">
            <v>Italia Meridionale e Insulare</v>
          </cell>
          <cell r="R87">
            <v>22313</v>
          </cell>
          <cell r="S87">
            <v>20446</v>
          </cell>
          <cell r="T87">
            <v>16126</v>
          </cell>
          <cell r="U87">
            <v>16188</v>
          </cell>
          <cell r="V87">
            <v>2122</v>
          </cell>
          <cell r="W87">
            <v>2422</v>
          </cell>
          <cell r="X87">
            <v>1846</v>
          </cell>
          <cell r="Y87">
            <v>1952</v>
          </cell>
          <cell r="Z87">
            <v>24435</v>
          </cell>
          <cell r="AA87">
            <v>22868</v>
          </cell>
          <cell r="AB87">
            <v>17972</v>
          </cell>
          <cell r="AC87">
            <v>18140</v>
          </cell>
        </row>
        <row r="88">
          <cell r="A88" t="str">
            <v>Italia</v>
          </cell>
          <cell r="B88">
            <v>7723</v>
          </cell>
          <cell r="C88">
            <v>4631</v>
          </cell>
          <cell r="D88">
            <v>4035</v>
          </cell>
          <cell r="E88">
            <v>4139</v>
          </cell>
          <cell r="F88">
            <v>3173</v>
          </cell>
          <cell r="G88">
            <v>1000</v>
          </cell>
          <cell r="H88">
            <v>908</v>
          </cell>
          <cell r="I88">
            <v>895</v>
          </cell>
          <cell r="J88">
            <v>10896</v>
          </cell>
          <cell r="K88">
            <v>5631</v>
          </cell>
          <cell r="L88">
            <v>4943</v>
          </cell>
          <cell r="M88">
            <v>5034</v>
          </cell>
          <cell r="Q88" t="str">
            <v>Italia</v>
          </cell>
          <cell r="R88">
            <v>118549</v>
          </cell>
          <cell r="S88">
            <v>97847</v>
          </cell>
          <cell r="T88">
            <v>82001</v>
          </cell>
          <cell r="U88">
            <v>81701</v>
          </cell>
          <cell r="V88">
            <v>11384</v>
          </cell>
          <cell r="W88">
            <v>11404</v>
          </cell>
          <cell r="X88">
            <v>9953</v>
          </cell>
          <cell r="Y88">
            <v>10729</v>
          </cell>
          <cell r="Z88">
            <v>129933</v>
          </cell>
          <cell r="AA88">
            <v>109251</v>
          </cell>
          <cell r="AB88">
            <v>91954</v>
          </cell>
          <cell r="AC88">
            <v>92430</v>
          </cell>
        </row>
        <row r="110">
          <cell r="B110" t="str">
            <v>Entro l'abitato</v>
          </cell>
          <cell r="C110">
            <v>0</v>
          </cell>
          <cell r="D110">
            <v>0</v>
          </cell>
          <cell r="E110">
            <v>0</v>
          </cell>
          <cell r="F110" t="str">
            <v>Fuori l'abitato</v>
          </cell>
          <cell r="G110">
            <v>0</v>
          </cell>
          <cell r="H110">
            <v>0</v>
          </cell>
          <cell r="I110">
            <v>0</v>
          </cell>
          <cell r="J110" t="str">
            <v>Entro e fuori l'abitato</v>
          </cell>
          <cell r="K110">
            <v>0</v>
          </cell>
          <cell r="L110">
            <v>0</v>
          </cell>
          <cell r="M110">
            <v>0</v>
          </cell>
        </row>
        <row r="111">
          <cell r="B111">
            <v>2001</v>
          </cell>
          <cell r="C111">
            <v>2010</v>
          </cell>
          <cell r="D111">
            <v>2014</v>
          </cell>
          <cell r="E111">
            <v>2015</v>
          </cell>
          <cell r="F111">
            <v>2001</v>
          </cell>
          <cell r="G111">
            <v>2010</v>
          </cell>
          <cell r="H111">
            <v>2014</v>
          </cell>
          <cell r="I111">
            <v>2015</v>
          </cell>
          <cell r="J111">
            <v>2001</v>
          </cell>
          <cell r="K111">
            <v>2010</v>
          </cell>
          <cell r="L111">
            <v>2014</v>
          </cell>
          <cell r="M111">
            <v>2015</v>
          </cell>
        </row>
        <row r="112">
          <cell r="A112" t="str">
            <v>Italia Settentrionale</v>
          </cell>
          <cell r="B112">
            <v>56.43</v>
          </cell>
          <cell r="C112">
            <v>61.78</v>
          </cell>
          <cell r="D112">
            <v>63.53</v>
          </cell>
          <cell r="E112">
            <v>64.746162927981104</v>
          </cell>
          <cell r="F112">
            <v>21.28</v>
          </cell>
          <cell r="G112">
            <v>24.49</v>
          </cell>
          <cell r="H112">
            <v>25.3</v>
          </cell>
          <cell r="I112">
            <v>27.225846262341324</v>
          </cell>
          <cell r="J112">
            <v>48.83</v>
          </cell>
          <cell r="K112">
            <v>53.08</v>
          </cell>
          <cell r="L112">
            <v>54.33</v>
          </cell>
          <cell r="M112">
            <v>55.334556872457107</v>
          </cell>
        </row>
        <row r="113">
          <cell r="A113" t="str">
            <v>Italia Centrale</v>
          </cell>
          <cell r="B113">
            <v>62.31</v>
          </cell>
          <cell r="C113">
            <v>62.99</v>
          </cell>
          <cell r="D113">
            <v>63.75</v>
          </cell>
          <cell r="E113">
            <v>64.801173793268646</v>
          </cell>
          <cell r="F113">
            <v>20</v>
          </cell>
          <cell r="G113">
            <v>23.45</v>
          </cell>
          <cell r="H113">
            <v>24.47</v>
          </cell>
          <cell r="I113">
            <v>25.213343677269201</v>
          </cell>
          <cell r="J113">
            <v>53.71</v>
          </cell>
          <cell r="K113">
            <v>54.11</v>
          </cell>
          <cell r="L113">
            <v>54.59</v>
          </cell>
          <cell r="M113">
            <v>55.461242793081354</v>
          </cell>
        </row>
        <row r="114">
          <cell r="A114" t="str">
            <v>Italia Meridionale e Insulare</v>
          </cell>
          <cell r="B114">
            <v>56.17</v>
          </cell>
          <cell r="C114">
            <v>54.98</v>
          </cell>
          <cell r="D114">
            <v>53.7</v>
          </cell>
          <cell r="E114">
            <v>55.247261185625064</v>
          </cell>
          <cell r="F114">
            <v>15.04</v>
          </cell>
          <cell r="G114">
            <v>17.100000000000001</v>
          </cell>
          <cell r="H114">
            <v>16.72</v>
          </cell>
          <cell r="I114">
            <v>17.614149070564881</v>
          </cell>
          <cell r="J114">
            <v>45.39</v>
          </cell>
          <cell r="K114">
            <v>44.53</v>
          </cell>
          <cell r="L114">
            <v>43.76</v>
          </cell>
          <cell r="M114">
            <v>44.919892033776584</v>
          </cell>
        </row>
        <row r="115">
          <cell r="A115" t="str">
            <v>Italia</v>
          </cell>
          <cell r="B115">
            <v>57.93</v>
          </cell>
          <cell r="C115">
            <v>60.54</v>
          </cell>
          <cell r="D115">
            <v>61.38</v>
          </cell>
          <cell r="E115">
            <v>62.626765907540417</v>
          </cell>
          <cell r="F115">
            <v>19.47</v>
          </cell>
          <cell r="G115">
            <v>22.19</v>
          </cell>
          <cell r="H115">
            <v>22.92</v>
          </cell>
          <cell r="I115">
            <v>24.338732362415499</v>
          </cell>
          <cell r="J115">
            <v>49.39</v>
          </cell>
          <cell r="K115">
            <v>51.29</v>
          </cell>
          <cell r="L115">
            <v>51.94</v>
          </cell>
          <cell r="M115">
            <v>52.956645792630873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7"/>
  <sheetViews>
    <sheetView tabSelected="1" zoomScaleNormal="100" workbookViewId="0"/>
  </sheetViews>
  <sheetFormatPr defaultColWidth="8.88671875" defaultRowHeight="14.4" x14ac:dyDescent="0.3"/>
  <cols>
    <col min="1" max="1" width="30.109375" style="5" customWidth="1"/>
    <col min="2" max="12" width="8.88671875" style="5"/>
    <col min="13" max="13" width="8.88671875" style="5" customWidth="1"/>
    <col min="14" max="15" width="0" style="5" hidden="1" customWidth="1"/>
    <col min="16" max="16" width="0" style="84" hidden="1" customWidth="1"/>
    <col min="17" max="35" width="0" style="5" hidden="1" customWidth="1"/>
    <col min="36" max="16384" width="8.88671875" style="5"/>
  </cols>
  <sheetData>
    <row r="1" spans="1:20" ht="15.6" x14ac:dyDescent="0.3">
      <c r="A1" s="87" t="s">
        <v>117</v>
      </c>
      <c r="R1" s="104">
        <v>2015</v>
      </c>
    </row>
    <row r="2" spans="1:20" ht="15.6" x14ac:dyDescent="0.3">
      <c r="A2" s="46"/>
      <c r="P2" s="1120" t="s">
        <v>78</v>
      </c>
      <c r="Q2" s="1121"/>
      <c r="R2" s="1121"/>
      <c r="S2" s="1121"/>
      <c r="T2" s="1121"/>
    </row>
    <row r="3" spans="1:20" ht="16.2" thickBot="1" x14ac:dyDescent="0.35">
      <c r="A3" s="7" t="s">
        <v>57</v>
      </c>
      <c r="P3" s="1122" t="s">
        <v>79</v>
      </c>
      <c r="Q3" s="1121"/>
      <c r="R3" s="1121"/>
      <c r="S3" s="1121"/>
      <c r="T3" s="1121"/>
    </row>
    <row r="4" spans="1:20" ht="15" customHeight="1" thickBot="1" x14ac:dyDescent="0.35">
      <c r="A4" s="1114" t="s">
        <v>0</v>
      </c>
      <c r="B4" s="1097" t="s">
        <v>1</v>
      </c>
      <c r="C4" s="1098"/>
      <c r="D4" s="1098"/>
      <c r="E4" s="1099"/>
      <c r="F4" s="1097" t="s">
        <v>2</v>
      </c>
      <c r="G4" s="1098"/>
      <c r="H4" s="1098"/>
      <c r="I4" s="1099"/>
      <c r="J4" s="1097" t="s">
        <v>3</v>
      </c>
      <c r="K4" s="1098"/>
      <c r="L4" s="1098"/>
      <c r="M4" s="1099"/>
      <c r="N4" s="90"/>
      <c r="P4" s="1123" t="s">
        <v>80</v>
      </c>
      <c r="Q4" s="1124"/>
      <c r="R4" s="1126" t="s">
        <v>81</v>
      </c>
      <c r="S4" s="1127"/>
      <c r="T4" s="1128" t="s">
        <v>82</v>
      </c>
    </row>
    <row r="5" spans="1:20" ht="19.2" thickBot="1" x14ac:dyDescent="0.35">
      <c r="A5" s="1115"/>
      <c r="B5" s="8">
        <v>2001</v>
      </c>
      <c r="C5" s="8">
        <v>2010</v>
      </c>
      <c r="D5" s="8">
        <v>2014</v>
      </c>
      <c r="E5" s="8">
        <v>2015</v>
      </c>
      <c r="F5" s="9">
        <v>2001</v>
      </c>
      <c r="G5" s="8">
        <v>2010</v>
      </c>
      <c r="H5" s="8">
        <v>2014</v>
      </c>
      <c r="I5" s="10">
        <v>2015</v>
      </c>
      <c r="J5" s="9">
        <v>2001</v>
      </c>
      <c r="K5" s="8">
        <v>2010</v>
      </c>
      <c r="L5" s="8">
        <v>2014</v>
      </c>
      <c r="M5" s="10">
        <v>2015</v>
      </c>
      <c r="N5" s="90"/>
      <c r="P5" s="1125"/>
      <c r="Q5" s="1119"/>
      <c r="R5" s="91" t="s">
        <v>83</v>
      </c>
      <c r="S5" s="92" t="s">
        <v>84</v>
      </c>
      <c r="T5" s="1129"/>
    </row>
    <row r="6" spans="1:20" ht="15" customHeight="1" x14ac:dyDescent="0.3">
      <c r="A6" s="1" t="s">
        <v>4</v>
      </c>
      <c r="B6" s="32">
        <v>110750</v>
      </c>
      <c r="C6" s="32">
        <v>80765</v>
      </c>
      <c r="D6" s="32">
        <v>69122</v>
      </c>
      <c r="E6" s="32">
        <f>R6</f>
        <v>67760</v>
      </c>
      <c r="F6" s="33">
        <v>30550</v>
      </c>
      <c r="G6" s="75">
        <v>24566</v>
      </c>
      <c r="H6" s="75">
        <v>21912</v>
      </c>
      <c r="I6" s="34">
        <f>S6</f>
        <v>22688</v>
      </c>
      <c r="J6" s="33">
        <v>141300</v>
      </c>
      <c r="K6" s="75">
        <v>105331</v>
      </c>
      <c r="L6" s="75">
        <v>91034</v>
      </c>
      <c r="M6" s="34">
        <f>T6</f>
        <v>90448</v>
      </c>
      <c r="N6" s="90"/>
      <c r="P6" s="1116" t="s">
        <v>85</v>
      </c>
      <c r="Q6" s="93" t="s">
        <v>4</v>
      </c>
      <c r="R6" s="94">
        <v>67760</v>
      </c>
      <c r="S6" s="95">
        <v>22688</v>
      </c>
      <c r="T6" s="96">
        <v>90448</v>
      </c>
    </row>
    <row r="7" spans="1:20" x14ac:dyDescent="0.3">
      <c r="A7" s="1" t="s">
        <v>5</v>
      </c>
      <c r="B7" s="32">
        <v>54154</v>
      </c>
      <c r="C7" s="32">
        <v>43661</v>
      </c>
      <c r="D7" s="32">
        <v>34444</v>
      </c>
      <c r="E7" s="32">
        <f>R7</f>
        <v>33396</v>
      </c>
      <c r="F7" s="33">
        <v>13812</v>
      </c>
      <c r="G7" s="75">
        <v>12655</v>
      </c>
      <c r="H7" s="75">
        <v>10479</v>
      </c>
      <c r="I7" s="34">
        <f>S7</f>
        <v>10312</v>
      </c>
      <c r="J7" s="33">
        <v>67966</v>
      </c>
      <c r="K7" s="75">
        <v>56316</v>
      </c>
      <c r="L7" s="75">
        <v>44923</v>
      </c>
      <c r="M7" s="34">
        <f t="shared" ref="M7:M9" si="0">T7</f>
        <v>43708</v>
      </c>
      <c r="N7" s="90"/>
      <c r="P7" s="1117"/>
      <c r="Q7" s="97" t="s">
        <v>5</v>
      </c>
      <c r="R7" s="98">
        <v>33396</v>
      </c>
      <c r="S7" s="99">
        <v>10312</v>
      </c>
      <c r="T7" s="100">
        <v>43708</v>
      </c>
    </row>
    <row r="8" spans="1:20" ht="25.2" x14ac:dyDescent="0.3">
      <c r="A8" s="1" t="s">
        <v>6</v>
      </c>
      <c r="B8" s="32">
        <v>39723</v>
      </c>
      <c r="C8" s="32">
        <v>37190</v>
      </c>
      <c r="D8" s="32">
        <v>30032</v>
      </c>
      <c r="E8" s="32">
        <f>R8</f>
        <v>29301</v>
      </c>
      <c r="F8" s="33">
        <v>14111</v>
      </c>
      <c r="G8" s="75">
        <v>14160</v>
      </c>
      <c r="H8" s="75">
        <v>11042</v>
      </c>
      <c r="I8" s="34">
        <f>S8</f>
        <v>11082</v>
      </c>
      <c r="J8" s="33">
        <v>53834</v>
      </c>
      <c r="K8" s="75">
        <v>51350</v>
      </c>
      <c r="L8" s="75">
        <v>41074</v>
      </c>
      <c r="M8" s="34">
        <f t="shared" si="0"/>
        <v>40383</v>
      </c>
      <c r="N8" s="90"/>
      <c r="P8" s="1117"/>
      <c r="Q8" s="97" t="s">
        <v>86</v>
      </c>
      <c r="R8" s="98">
        <v>29301</v>
      </c>
      <c r="S8" s="99">
        <v>11082</v>
      </c>
      <c r="T8" s="100">
        <v>40383</v>
      </c>
    </row>
    <row r="9" spans="1:20" ht="15" thickBot="1" x14ac:dyDescent="0.35">
      <c r="A9" s="3" t="s">
        <v>7</v>
      </c>
      <c r="B9" s="36">
        <v>204627</v>
      </c>
      <c r="C9" s="36">
        <v>161616</v>
      </c>
      <c r="D9" s="36">
        <v>133598</v>
      </c>
      <c r="E9" s="43">
        <f>R9</f>
        <v>130457</v>
      </c>
      <c r="F9" s="44">
        <v>58473</v>
      </c>
      <c r="G9" s="43">
        <v>51381</v>
      </c>
      <c r="H9" s="43">
        <v>43433</v>
      </c>
      <c r="I9" s="38">
        <f>S9</f>
        <v>44082</v>
      </c>
      <c r="J9" s="44">
        <v>263100</v>
      </c>
      <c r="K9" s="43">
        <v>212997</v>
      </c>
      <c r="L9" s="43">
        <v>177031</v>
      </c>
      <c r="M9" s="38">
        <f t="shared" si="0"/>
        <v>174539</v>
      </c>
      <c r="N9" s="90"/>
      <c r="P9" s="1118" t="s">
        <v>82</v>
      </c>
      <c r="Q9" s="1119"/>
      <c r="R9" s="101">
        <v>130457</v>
      </c>
      <c r="S9" s="102">
        <v>44082</v>
      </c>
      <c r="T9" s="103">
        <v>174539</v>
      </c>
    </row>
    <row r="10" spans="1:20" x14ac:dyDescent="0.3">
      <c r="A10" s="17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90"/>
      <c r="P10" s="1104" t="s">
        <v>78</v>
      </c>
      <c r="Q10" s="1105"/>
      <c r="R10" s="1105"/>
      <c r="S10" s="1105"/>
      <c r="T10" s="1105"/>
    </row>
    <row r="11" spans="1:20" ht="15" thickBot="1" x14ac:dyDescent="0.35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P11" s="1106" t="s">
        <v>79</v>
      </c>
      <c r="Q11" s="1105"/>
      <c r="R11" s="1105"/>
      <c r="S11" s="1105"/>
      <c r="T11" s="1105"/>
    </row>
    <row r="12" spans="1:20" ht="15" thickBot="1" x14ac:dyDescent="0.35">
      <c r="A12" s="1114" t="s">
        <v>8</v>
      </c>
      <c r="B12" s="1097" t="s">
        <v>1</v>
      </c>
      <c r="C12" s="1098"/>
      <c r="D12" s="1098"/>
      <c r="E12" s="1099"/>
      <c r="F12" s="1097" t="s">
        <v>2</v>
      </c>
      <c r="G12" s="1098"/>
      <c r="H12" s="1098"/>
      <c r="I12" s="1099"/>
      <c r="J12" s="1097" t="s">
        <v>3</v>
      </c>
      <c r="K12" s="1098"/>
      <c r="L12" s="1098"/>
      <c r="M12" s="1099"/>
      <c r="P12" s="1107" t="s">
        <v>80</v>
      </c>
      <c r="Q12" s="1108"/>
      <c r="R12" s="1110" t="s">
        <v>81</v>
      </c>
      <c r="S12" s="1111"/>
      <c r="T12" s="1112" t="s">
        <v>82</v>
      </c>
    </row>
    <row r="13" spans="1:20" ht="19.2" thickBot="1" x14ac:dyDescent="0.35">
      <c r="A13" s="1115"/>
      <c r="B13" s="8">
        <v>2001</v>
      </c>
      <c r="C13" s="8">
        <v>2010</v>
      </c>
      <c r="D13" s="8">
        <v>2014</v>
      </c>
      <c r="E13" s="8">
        <v>2015</v>
      </c>
      <c r="F13" s="9">
        <v>2001</v>
      </c>
      <c r="G13" s="8">
        <v>2010</v>
      </c>
      <c r="H13" s="8">
        <v>2014</v>
      </c>
      <c r="I13" s="10">
        <v>2015</v>
      </c>
      <c r="J13" s="9">
        <v>2001</v>
      </c>
      <c r="K13" s="8">
        <v>2010</v>
      </c>
      <c r="L13" s="8">
        <v>2014</v>
      </c>
      <c r="M13" s="10">
        <v>2015</v>
      </c>
      <c r="P13" s="1109"/>
      <c r="Q13" s="1103"/>
      <c r="R13" s="106" t="s">
        <v>83</v>
      </c>
      <c r="S13" s="107" t="s">
        <v>84</v>
      </c>
      <c r="T13" s="1113"/>
    </row>
    <row r="14" spans="1:20" ht="16.8" x14ac:dyDescent="0.3">
      <c r="A14" s="1" t="s">
        <v>4</v>
      </c>
      <c r="B14" s="32">
        <v>1718</v>
      </c>
      <c r="C14" s="32">
        <v>868</v>
      </c>
      <c r="D14" s="32">
        <v>733</v>
      </c>
      <c r="E14" s="32">
        <f>R14</f>
        <v>695</v>
      </c>
      <c r="F14" s="33">
        <v>1656</v>
      </c>
      <c r="G14" s="75">
        <v>977</v>
      </c>
      <c r="H14" s="75">
        <v>788</v>
      </c>
      <c r="I14" s="34">
        <f>S14</f>
        <v>827</v>
      </c>
      <c r="J14" s="33">
        <v>3374</v>
      </c>
      <c r="K14" s="75">
        <v>1845</v>
      </c>
      <c r="L14" s="75">
        <v>1521</v>
      </c>
      <c r="M14" s="34">
        <f>T14</f>
        <v>1522</v>
      </c>
      <c r="P14" s="1100" t="s">
        <v>85</v>
      </c>
      <c r="Q14" s="108" t="s">
        <v>4</v>
      </c>
      <c r="R14" s="109">
        <v>695</v>
      </c>
      <c r="S14" s="110">
        <v>827</v>
      </c>
      <c r="T14" s="111">
        <v>1522</v>
      </c>
    </row>
    <row r="15" spans="1:20" x14ac:dyDescent="0.3">
      <c r="A15" s="1" t="s">
        <v>5</v>
      </c>
      <c r="B15" s="32">
        <v>790</v>
      </c>
      <c r="C15" s="32">
        <v>438</v>
      </c>
      <c r="D15" s="32">
        <v>356</v>
      </c>
      <c r="E15" s="32">
        <f>R15</f>
        <v>399</v>
      </c>
      <c r="F15" s="33">
        <v>684</v>
      </c>
      <c r="G15" s="75">
        <v>455</v>
      </c>
      <c r="H15" s="75">
        <v>373</v>
      </c>
      <c r="I15" s="34">
        <f>S15</f>
        <v>345</v>
      </c>
      <c r="J15" s="33">
        <v>1474</v>
      </c>
      <c r="K15" s="75">
        <v>893</v>
      </c>
      <c r="L15" s="75">
        <v>729</v>
      </c>
      <c r="M15" s="34">
        <f t="shared" ref="M15:M17" si="1">T15</f>
        <v>744</v>
      </c>
      <c r="P15" s="1101"/>
      <c r="Q15" s="112" t="s">
        <v>5</v>
      </c>
      <c r="R15" s="113">
        <v>399</v>
      </c>
      <c r="S15" s="114">
        <v>345</v>
      </c>
      <c r="T15" s="115">
        <v>744</v>
      </c>
    </row>
    <row r="16" spans="1:20" ht="25.2" x14ac:dyDescent="0.3">
      <c r="A16" s="1" t="s">
        <v>6</v>
      </c>
      <c r="B16" s="32">
        <v>653</v>
      </c>
      <c r="C16" s="32">
        <v>425</v>
      </c>
      <c r="D16" s="32">
        <v>375</v>
      </c>
      <c r="E16" s="32">
        <f>R16</f>
        <v>362</v>
      </c>
      <c r="F16" s="33">
        <v>954</v>
      </c>
      <c r="G16" s="75">
        <v>708</v>
      </c>
      <c r="H16" s="75">
        <v>550</v>
      </c>
      <c r="I16" s="34">
        <f>S16</f>
        <v>608</v>
      </c>
      <c r="J16" s="33">
        <v>1607</v>
      </c>
      <c r="K16" s="75">
        <v>1133</v>
      </c>
      <c r="L16" s="75">
        <v>925</v>
      </c>
      <c r="M16" s="34">
        <f t="shared" si="1"/>
        <v>970</v>
      </c>
      <c r="P16" s="1101"/>
      <c r="Q16" s="112" t="s">
        <v>86</v>
      </c>
      <c r="R16" s="113">
        <v>362</v>
      </c>
      <c r="S16" s="114">
        <v>608</v>
      </c>
      <c r="T16" s="115">
        <v>970</v>
      </c>
    </row>
    <row r="17" spans="1:20" ht="15" thickBot="1" x14ac:dyDescent="0.35">
      <c r="A17" s="3" t="s">
        <v>7</v>
      </c>
      <c r="B17" s="43">
        <v>3161</v>
      </c>
      <c r="C17" s="43">
        <v>1731</v>
      </c>
      <c r="D17" s="43">
        <v>1464</v>
      </c>
      <c r="E17" s="43">
        <f>R17</f>
        <v>1456</v>
      </c>
      <c r="F17" s="44">
        <v>3294</v>
      </c>
      <c r="G17" s="43">
        <v>2140</v>
      </c>
      <c r="H17" s="43">
        <v>1711</v>
      </c>
      <c r="I17" s="38">
        <f>S17</f>
        <v>1780</v>
      </c>
      <c r="J17" s="44">
        <v>6455</v>
      </c>
      <c r="K17" s="43">
        <v>3871</v>
      </c>
      <c r="L17" s="43">
        <v>3175</v>
      </c>
      <c r="M17" s="38">
        <f t="shared" si="1"/>
        <v>3236</v>
      </c>
      <c r="N17" s="84"/>
      <c r="O17" s="84"/>
      <c r="P17" s="1102" t="s">
        <v>82</v>
      </c>
      <c r="Q17" s="1103"/>
      <c r="R17" s="116">
        <v>1456</v>
      </c>
      <c r="S17" s="117">
        <v>1780</v>
      </c>
      <c r="T17" s="118">
        <v>3236</v>
      </c>
    </row>
    <row r="18" spans="1:20" x14ac:dyDescent="0.3">
      <c r="A18" s="17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88"/>
      <c r="O18" s="88"/>
      <c r="P18" s="1104" t="s">
        <v>78</v>
      </c>
      <c r="Q18" s="1105"/>
      <c r="R18" s="1105"/>
      <c r="S18" s="1105"/>
      <c r="T18" s="1105"/>
    </row>
    <row r="19" spans="1:20" ht="15" thickBot="1" x14ac:dyDescent="0.35">
      <c r="A19" s="47"/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P19" s="1106" t="s">
        <v>79</v>
      </c>
      <c r="Q19" s="1105"/>
      <c r="R19" s="1105"/>
      <c r="S19" s="1105"/>
      <c r="T19" s="1105"/>
    </row>
    <row r="20" spans="1:20" ht="15" thickBot="1" x14ac:dyDescent="0.35">
      <c r="A20" s="1114" t="s">
        <v>9</v>
      </c>
      <c r="B20" s="1097" t="s">
        <v>1</v>
      </c>
      <c r="C20" s="1098"/>
      <c r="D20" s="1098"/>
      <c r="E20" s="1099"/>
      <c r="F20" s="1097" t="s">
        <v>2</v>
      </c>
      <c r="G20" s="1098"/>
      <c r="H20" s="1098"/>
      <c r="I20" s="1099"/>
      <c r="J20" s="1097" t="s">
        <v>3</v>
      </c>
      <c r="K20" s="1098"/>
      <c r="L20" s="1098"/>
      <c r="M20" s="1099"/>
      <c r="P20" s="1107" t="s">
        <v>80</v>
      </c>
      <c r="Q20" s="1108"/>
      <c r="R20" s="1110" t="s">
        <v>81</v>
      </c>
      <c r="S20" s="1111"/>
      <c r="T20" s="1112" t="s">
        <v>82</v>
      </c>
    </row>
    <row r="21" spans="1:20" ht="19.2" thickBot="1" x14ac:dyDescent="0.35">
      <c r="A21" s="1115"/>
      <c r="B21" s="8">
        <v>2001</v>
      </c>
      <c r="C21" s="8">
        <v>2010</v>
      </c>
      <c r="D21" s="8">
        <v>2014</v>
      </c>
      <c r="E21" s="8">
        <v>2015</v>
      </c>
      <c r="F21" s="9">
        <v>2001</v>
      </c>
      <c r="G21" s="8">
        <v>2010</v>
      </c>
      <c r="H21" s="8">
        <v>2014</v>
      </c>
      <c r="I21" s="10">
        <v>2015</v>
      </c>
      <c r="J21" s="9">
        <v>2001</v>
      </c>
      <c r="K21" s="8">
        <v>2010</v>
      </c>
      <c r="L21" s="8">
        <v>2014</v>
      </c>
      <c r="M21" s="10">
        <v>2015</v>
      </c>
      <c r="P21" s="1109"/>
      <c r="Q21" s="1103"/>
      <c r="R21" s="106" t="s">
        <v>83</v>
      </c>
      <c r="S21" s="107" t="s">
        <v>84</v>
      </c>
      <c r="T21" s="1113"/>
    </row>
    <row r="22" spans="1:20" ht="16.8" x14ac:dyDescent="0.3">
      <c r="A22" s="1" t="s">
        <v>4</v>
      </c>
      <c r="B22" s="32">
        <v>1812</v>
      </c>
      <c r="C22" s="2">
        <v>894</v>
      </c>
      <c r="D22" s="2">
        <v>748</v>
      </c>
      <c r="E22" s="32">
        <f>R22</f>
        <v>714</v>
      </c>
      <c r="F22" s="33">
        <v>1874</v>
      </c>
      <c r="G22" s="32">
        <v>1052</v>
      </c>
      <c r="H22" s="2">
        <v>848</v>
      </c>
      <c r="I22" s="34">
        <f>S22</f>
        <v>895</v>
      </c>
      <c r="J22" s="33">
        <v>3686</v>
      </c>
      <c r="K22" s="2">
        <v>1946</v>
      </c>
      <c r="L22" s="2">
        <v>1596</v>
      </c>
      <c r="M22" s="34">
        <f>T22</f>
        <v>1609</v>
      </c>
      <c r="P22" s="1100" t="s">
        <v>85</v>
      </c>
      <c r="Q22" s="108" t="s">
        <v>4</v>
      </c>
      <c r="R22" s="109">
        <v>714</v>
      </c>
      <c r="S22" s="110">
        <v>895</v>
      </c>
      <c r="T22" s="111">
        <v>1609</v>
      </c>
    </row>
    <row r="23" spans="1:20" x14ac:dyDescent="0.3">
      <c r="A23" s="1" t="s">
        <v>5</v>
      </c>
      <c r="B23" s="2">
        <v>824</v>
      </c>
      <c r="C23" s="2">
        <v>452</v>
      </c>
      <c r="D23" s="2">
        <v>367</v>
      </c>
      <c r="E23" s="32">
        <f>R23</f>
        <v>407</v>
      </c>
      <c r="F23" s="35">
        <v>753</v>
      </c>
      <c r="G23" s="2">
        <v>492</v>
      </c>
      <c r="H23" s="2">
        <v>401</v>
      </c>
      <c r="I23" s="34">
        <f>S23</f>
        <v>367</v>
      </c>
      <c r="J23" s="41">
        <v>1577</v>
      </c>
      <c r="K23" s="2">
        <v>944</v>
      </c>
      <c r="L23" s="2">
        <v>768</v>
      </c>
      <c r="M23" s="34">
        <f t="shared" ref="M23:M25" si="2">T23</f>
        <v>774</v>
      </c>
      <c r="P23" s="1101"/>
      <c r="Q23" s="112" t="s">
        <v>5</v>
      </c>
      <c r="R23" s="113">
        <v>407</v>
      </c>
      <c r="S23" s="114">
        <v>367</v>
      </c>
      <c r="T23" s="115">
        <v>774</v>
      </c>
    </row>
    <row r="24" spans="1:20" ht="25.2" x14ac:dyDescent="0.3">
      <c r="A24" s="1" t="s">
        <v>6</v>
      </c>
      <c r="B24" s="2">
        <v>715</v>
      </c>
      <c r="C24" s="2">
        <v>436</v>
      </c>
      <c r="D24" s="2">
        <v>390</v>
      </c>
      <c r="E24" s="32">
        <f>R24</f>
        <v>381</v>
      </c>
      <c r="F24" s="33">
        <v>1118</v>
      </c>
      <c r="G24" s="2">
        <v>788</v>
      </c>
      <c r="H24" s="2">
        <v>627</v>
      </c>
      <c r="I24" s="34">
        <f>S24</f>
        <v>664</v>
      </c>
      <c r="J24" s="41">
        <v>1833</v>
      </c>
      <c r="K24" s="2">
        <v>1224</v>
      </c>
      <c r="L24" s="2">
        <v>1017</v>
      </c>
      <c r="M24" s="34">
        <f t="shared" si="2"/>
        <v>1045</v>
      </c>
      <c r="P24" s="1101"/>
      <c r="Q24" s="112" t="s">
        <v>86</v>
      </c>
      <c r="R24" s="113">
        <v>381</v>
      </c>
      <c r="S24" s="114">
        <v>664</v>
      </c>
      <c r="T24" s="115">
        <v>1045</v>
      </c>
    </row>
    <row r="25" spans="1:20" ht="15" thickBot="1" x14ac:dyDescent="0.35">
      <c r="A25" s="3" t="s">
        <v>7</v>
      </c>
      <c r="B25" s="36">
        <v>3351</v>
      </c>
      <c r="C25" s="36">
        <v>1782</v>
      </c>
      <c r="D25" s="36">
        <v>1505</v>
      </c>
      <c r="E25" s="43">
        <f>R25</f>
        <v>1502</v>
      </c>
      <c r="F25" s="37">
        <v>3745</v>
      </c>
      <c r="G25" s="36">
        <v>2332</v>
      </c>
      <c r="H25" s="36">
        <v>1876</v>
      </c>
      <c r="I25" s="38">
        <f>S25</f>
        <v>1926</v>
      </c>
      <c r="J25" s="44">
        <v>7096</v>
      </c>
      <c r="K25" s="43">
        <v>4114</v>
      </c>
      <c r="L25" s="43">
        <v>3381</v>
      </c>
      <c r="M25" s="38">
        <f t="shared" si="2"/>
        <v>3428</v>
      </c>
      <c r="P25" s="1102" t="s">
        <v>82</v>
      </c>
      <c r="Q25" s="1103"/>
      <c r="R25" s="116">
        <v>1502</v>
      </c>
      <c r="S25" s="117">
        <v>1926</v>
      </c>
      <c r="T25" s="118">
        <v>3428</v>
      </c>
    </row>
    <row r="26" spans="1:20" x14ac:dyDescent="0.3">
      <c r="A26" s="17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P26" s="1104" t="s">
        <v>78</v>
      </c>
      <c r="Q26" s="1105"/>
      <c r="R26" s="1105"/>
      <c r="S26" s="1105"/>
      <c r="T26" s="1105"/>
    </row>
    <row r="27" spans="1:20" ht="15" thickBot="1" x14ac:dyDescent="0.35">
      <c r="A27" s="47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P27" s="1106" t="s">
        <v>79</v>
      </c>
      <c r="Q27" s="1105"/>
      <c r="R27" s="1105"/>
      <c r="S27" s="1105"/>
      <c r="T27" s="1105"/>
    </row>
    <row r="28" spans="1:20" ht="15" thickBot="1" x14ac:dyDescent="0.35">
      <c r="A28" s="1114" t="s">
        <v>10</v>
      </c>
      <c r="B28" s="1097" t="s">
        <v>1</v>
      </c>
      <c r="C28" s="1098"/>
      <c r="D28" s="1098"/>
      <c r="E28" s="1099"/>
      <c r="F28" s="1097" t="s">
        <v>2</v>
      </c>
      <c r="G28" s="1098"/>
      <c r="H28" s="1098"/>
      <c r="I28" s="1099"/>
      <c r="J28" s="1097" t="s">
        <v>3</v>
      </c>
      <c r="K28" s="1098"/>
      <c r="L28" s="1098"/>
      <c r="M28" s="1099"/>
      <c r="P28" s="1107" t="s">
        <v>80</v>
      </c>
      <c r="Q28" s="1108"/>
      <c r="R28" s="1110" t="s">
        <v>81</v>
      </c>
      <c r="S28" s="1111"/>
      <c r="T28" s="1112" t="s">
        <v>82</v>
      </c>
    </row>
    <row r="29" spans="1:20" ht="19.2" thickBot="1" x14ac:dyDescent="0.35">
      <c r="A29" s="1115"/>
      <c r="B29" s="8">
        <v>2001</v>
      </c>
      <c r="C29" s="8">
        <v>2010</v>
      </c>
      <c r="D29" s="8">
        <v>2014</v>
      </c>
      <c r="E29" s="8">
        <v>2015</v>
      </c>
      <c r="F29" s="9">
        <v>2001</v>
      </c>
      <c r="G29" s="8">
        <v>2010</v>
      </c>
      <c r="H29" s="8">
        <v>2014</v>
      </c>
      <c r="I29" s="10">
        <v>2015</v>
      </c>
      <c r="J29" s="8">
        <v>2001</v>
      </c>
      <c r="K29" s="8">
        <v>2010</v>
      </c>
      <c r="L29" s="8">
        <v>2014</v>
      </c>
      <c r="M29" s="10">
        <v>2015</v>
      </c>
      <c r="P29" s="1109"/>
      <c r="Q29" s="1103"/>
      <c r="R29" s="106" t="s">
        <v>83</v>
      </c>
      <c r="S29" s="107" t="s">
        <v>84</v>
      </c>
      <c r="T29" s="1113"/>
    </row>
    <row r="30" spans="1:20" ht="16.8" x14ac:dyDescent="0.3">
      <c r="A30" s="1" t="s">
        <v>4</v>
      </c>
      <c r="B30" s="32">
        <v>149542</v>
      </c>
      <c r="C30" s="2">
        <v>106770</v>
      </c>
      <c r="D30" s="2">
        <v>90464</v>
      </c>
      <c r="E30" s="32">
        <f>R30</f>
        <v>88455</v>
      </c>
      <c r="F30" s="33">
        <v>48520</v>
      </c>
      <c r="G30" s="32">
        <v>38435</v>
      </c>
      <c r="H30" s="2">
        <v>34566</v>
      </c>
      <c r="I30" s="34">
        <f>S30</f>
        <v>35766</v>
      </c>
      <c r="J30" s="32">
        <v>198062</v>
      </c>
      <c r="K30" s="2">
        <v>145205</v>
      </c>
      <c r="L30" s="2">
        <v>125030</v>
      </c>
      <c r="M30" s="34">
        <f>T30</f>
        <v>124221</v>
      </c>
      <c r="P30" s="1100" t="s">
        <v>85</v>
      </c>
      <c r="Q30" s="108" t="s">
        <v>4</v>
      </c>
      <c r="R30" s="109">
        <v>88455</v>
      </c>
      <c r="S30" s="110">
        <v>35766</v>
      </c>
      <c r="T30" s="111">
        <v>124221</v>
      </c>
    </row>
    <row r="31" spans="1:20" x14ac:dyDescent="0.3">
      <c r="A31" s="1" t="s">
        <v>5</v>
      </c>
      <c r="B31" s="2">
        <v>69680</v>
      </c>
      <c r="C31" s="2">
        <v>57785</v>
      </c>
      <c r="D31" s="2">
        <v>45228</v>
      </c>
      <c r="E31" s="32">
        <f>R31</f>
        <v>43675</v>
      </c>
      <c r="F31" s="41">
        <v>22583</v>
      </c>
      <c r="G31" s="2">
        <v>20379</v>
      </c>
      <c r="H31" s="2">
        <v>16580</v>
      </c>
      <c r="I31" s="34">
        <f>S31</f>
        <v>16323</v>
      </c>
      <c r="J31" s="2">
        <v>92263</v>
      </c>
      <c r="K31" s="2">
        <v>78164</v>
      </c>
      <c r="L31" s="2">
        <v>61808</v>
      </c>
      <c r="M31" s="34">
        <f t="shared" ref="M31:M33" si="3">T31</f>
        <v>59998</v>
      </c>
      <c r="P31" s="1101"/>
      <c r="Q31" s="112" t="s">
        <v>5</v>
      </c>
      <c r="R31" s="113">
        <v>43675</v>
      </c>
      <c r="S31" s="114">
        <v>16323</v>
      </c>
      <c r="T31" s="115">
        <v>59998</v>
      </c>
    </row>
    <row r="32" spans="1:20" ht="25.2" x14ac:dyDescent="0.3">
      <c r="A32" s="1" t="s">
        <v>6</v>
      </c>
      <c r="B32" s="2">
        <v>57617</v>
      </c>
      <c r="C32" s="2">
        <v>55777</v>
      </c>
      <c r="D32" s="2">
        <v>44782</v>
      </c>
      <c r="E32" s="32">
        <f>R32</f>
        <v>43026</v>
      </c>
      <c r="F32" s="33">
        <v>25344</v>
      </c>
      <c r="G32" s="2">
        <v>25574</v>
      </c>
      <c r="H32" s="2">
        <v>19527</v>
      </c>
      <c r="I32" s="34">
        <f>S32</f>
        <v>19675</v>
      </c>
      <c r="J32" s="2">
        <v>82961</v>
      </c>
      <c r="K32" s="2">
        <v>81351</v>
      </c>
      <c r="L32" s="2">
        <v>64309</v>
      </c>
      <c r="M32" s="34">
        <f t="shared" si="3"/>
        <v>62701</v>
      </c>
      <c r="P32" s="1101"/>
      <c r="Q32" s="112" t="s">
        <v>86</v>
      </c>
      <c r="R32" s="113">
        <v>43026</v>
      </c>
      <c r="S32" s="114">
        <v>19675</v>
      </c>
      <c r="T32" s="115">
        <v>62701</v>
      </c>
    </row>
    <row r="33" spans="1:20" ht="15" thickBot="1" x14ac:dyDescent="0.35">
      <c r="A33" s="3" t="s">
        <v>7</v>
      </c>
      <c r="B33" s="43">
        <v>276839</v>
      </c>
      <c r="C33" s="43">
        <v>220332</v>
      </c>
      <c r="D33" s="43">
        <v>180474</v>
      </c>
      <c r="E33" s="43">
        <f>R33</f>
        <v>175156</v>
      </c>
      <c r="F33" s="44">
        <v>96447</v>
      </c>
      <c r="G33" s="43">
        <v>84388</v>
      </c>
      <c r="H33" s="43">
        <v>70673</v>
      </c>
      <c r="I33" s="38">
        <f>S33</f>
        <v>71764</v>
      </c>
      <c r="J33" s="43">
        <v>373286</v>
      </c>
      <c r="K33" s="43">
        <v>304720</v>
      </c>
      <c r="L33" s="43">
        <v>251147</v>
      </c>
      <c r="M33" s="38">
        <f t="shared" si="3"/>
        <v>246920</v>
      </c>
      <c r="P33" s="1102" t="s">
        <v>82</v>
      </c>
      <c r="Q33" s="1103"/>
      <c r="R33" s="116">
        <v>175156</v>
      </c>
      <c r="S33" s="117">
        <v>71764</v>
      </c>
      <c r="T33" s="118">
        <v>246920</v>
      </c>
    </row>
    <row r="34" spans="1:20" ht="15.6" x14ac:dyDescent="0.3">
      <c r="A34" s="48"/>
    </row>
    <row r="35" spans="1:20" ht="16.2" thickBot="1" x14ac:dyDescent="0.35">
      <c r="A35" s="7" t="s">
        <v>58</v>
      </c>
    </row>
    <row r="36" spans="1:20" ht="15" thickBot="1" x14ac:dyDescent="0.35">
      <c r="A36" s="1114" t="s">
        <v>0</v>
      </c>
      <c r="B36" s="1097" t="s">
        <v>1</v>
      </c>
      <c r="C36" s="1098"/>
      <c r="D36" s="1098"/>
      <c r="E36" s="1099"/>
      <c r="F36" s="1097" t="s">
        <v>2</v>
      </c>
      <c r="G36" s="1098"/>
      <c r="H36" s="1098"/>
      <c r="I36" s="1099"/>
      <c r="J36" s="1097" t="s">
        <v>3</v>
      </c>
      <c r="K36" s="1098"/>
      <c r="L36" s="1098"/>
      <c r="M36" s="1099"/>
    </row>
    <row r="37" spans="1:20" ht="15" thickBot="1" x14ac:dyDescent="0.35">
      <c r="A37" s="1115"/>
      <c r="B37" s="8" t="s">
        <v>11</v>
      </c>
      <c r="C37" s="8" t="s">
        <v>89</v>
      </c>
      <c r="D37" s="8" t="s">
        <v>88</v>
      </c>
      <c r="E37" s="8" t="s">
        <v>87</v>
      </c>
      <c r="F37" s="9" t="s">
        <v>11</v>
      </c>
      <c r="G37" s="8" t="s">
        <v>89</v>
      </c>
      <c r="H37" s="8" t="s">
        <v>88</v>
      </c>
      <c r="I37" s="10" t="s">
        <v>87</v>
      </c>
      <c r="J37" s="8" t="s">
        <v>11</v>
      </c>
      <c r="K37" s="8" t="s">
        <v>89</v>
      </c>
      <c r="L37" s="8" t="s">
        <v>88</v>
      </c>
      <c r="M37" s="10" t="s">
        <v>87</v>
      </c>
    </row>
    <row r="38" spans="1:20" x14ac:dyDescent="0.3">
      <c r="A38" s="1" t="s">
        <v>4</v>
      </c>
      <c r="B38" s="121">
        <f>(C6-B6)/B6*100</f>
        <v>-27.0744920993228</v>
      </c>
      <c r="C38" s="121">
        <f>(E6-B6)/B6*100</f>
        <v>-38.817155756207676</v>
      </c>
      <c r="D38" s="121">
        <f>(E6-C6)/C6*100</f>
        <v>-16.102272023772674</v>
      </c>
      <c r="E38" s="121">
        <f>(E6-D6)/D6*100</f>
        <v>-1.970429096380313</v>
      </c>
      <c r="F38" s="123">
        <v>-19.59</v>
      </c>
      <c r="G38" s="121">
        <f>(I6-F6)/F6*100</f>
        <v>-25.734860883797054</v>
      </c>
      <c r="H38" s="121">
        <f>(I6-G6)/G6*100</f>
        <v>-7.6447122038589912</v>
      </c>
      <c r="I38" s="149">
        <f>(I6-H6)/H6*100</f>
        <v>3.5414384811975177</v>
      </c>
      <c r="J38" s="121">
        <v>-25.46</v>
      </c>
      <c r="K38" s="121">
        <f>(M6-J6)/J6*100</f>
        <v>-35.988676574663835</v>
      </c>
      <c r="L38" s="121">
        <f>(M6-K6)/K6*100</f>
        <v>-14.129743380391337</v>
      </c>
      <c r="M38" s="149">
        <f>(M6-L6)/L6*100</f>
        <v>-0.64371553485510913</v>
      </c>
    </row>
    <row r="39" spans="1:20" x14ac:dyDescent="0.3">
      <c r="A39" s="1" t="s">
        <v>5</v>
      </c>
      <c r="B39" s="121">
        <v>-19.38</v>
      </c>
      <c r="C39" s="121">
        <f>(E7-B7)/B7*100</f>
        <v>-38.331425194814791</v>
      </c>
      <c r="D39" s="121">
        <f>(E7-C7)/C7*100</f>
        <v>-23.510684592657064</v>
      </c>
      <c r="E39" s="121">
        <f>(E7-D7)/D7*100</f>
        <v>-3.0426199047729647</v>
      </c>
      <c r="F39" s="123">
        <v>-8.3800000000000008</v>
      </c>
      <c r="G39" s="121">
        <f>(I7-F7)/F7*100</f>
        <v>-25.340283811178686</v>
      </c>
      <c r="H39" s="121">
        <f>(I7-G7)/G7*100</f>
        <v>-18.514421177400237</v>
      </c>
      <c r="I39" s="149">
        <f>(I7-H7)/H7*100</f>
        <v>-1.593663517511213</v>
      </c>
      <c r="J39" s="121">
        <v>-17.14</v>
      </c>
      <c r="K39" s="121">
        <f>(M7-J7)/J7*100</f>
        <v>-35.691375099314364</v>
      </c>
      <c r="L39" s="121">
        <f>(M7-K7)/K7*100</f>
        <v>-22.387953689892747</v>
      </c>
      <c r="M39" s="149">
        <f>(M7-L7)/L7*100</f>
        <v>-2.704627918883423</v>
      </c>
    </row>
    <row r="40" spans="1:20" x14ac:dyDescent="0.3">
      <c r="A40" s="1" t="s">
        <v>6</v>
      </c>
      <c r="B40" s="121">
        <v>-6.38</v>
      </c>
      <c r="C40" s="121">
        <f>(E8-B8)/B8*100</f>
        <v>-26.236689071822372</v>
      </c>
      <c r="D40" s="121">
        <f>(E8-C8)/C8*100</f>
        <v>-21.212691583759074</v>
      </c>
      <c r="E40" s="121">
        <f>(E8-D8)/D8*100</f>
        <v>-2.4340703249866809</v>
      </c>
      <c r="F40" s="123">
        <v>0.35</v>
      </c>
      <c r="G40" s="121">
        <f>(I8-F8)/F8*100</f>
        <v>-21.465523350577563</v>
      </c>
      <c r="H40" s="121">
        <f>(I8-G8)/G8*100</f>
        <v>-21.737288135593218</v>
      </c>
      <c r="I40" s="149">
        <f>(I8-H8)/H8*100</f>
        <v>0.36225321499728308</v>
      </c>
      <c r="J40" s="121">
        <v>-4.6100000000000003</v>
      </c>
      <c r="K40" s="121">
        <f>(M8-J8)/J8*100</f>
        <v>-24.9860682839841</v>
      </c>
      <c r="L40" s="121">
        <f>(M8-K8)/K8*100</f>
        <v>-21.357351509250243</v>
      </c>
      <c r="M40" s="149">
        <f>(M8-L8)/L8*100</f>
        <v>-1.6823294541559137</v>
      </c>
    </row>
    <row r="41" spans="1:20" ht="15" thickBot="1" x14ac:dyDescent="0.35">
      <c r="A41" s="3" t="s">
        <v>7</v>
      </c>
      <c r="B41" s="122">
        <v>-21.02</v>
      </c>
      <c r="C41" s="122">
        <f>(E9-B9)/B9*100</f>
        <v>-36.24643864201694</v>
      </c>
      <c r="D41" s="122">
        <f>(E9-C9)/C9*100</f>
        <v>-19.279650529650532</v>
      </c>
      <c r="E41" s="122">
        <f>(E9-D9)/D9*100</f>
        <v>-2.3510831000464081</v>
      </c>
      <c r="F41" s="150">
        <v>-12.13</v>
      </c>
      <c r="G41" s="122">
        <f>(I9-F9)/F9*100</f>
        <v>-24.611359088810218</v>
      </c>
      <c r="H41" s="122">
        <f>(I9-G9)/G9*100</f>
        <v>-14.20564021720091</v>
      </c>
      <c r="I41" s="151">
        <f>(I9-H9)/H9*100</f>
        <v>1.4942555199963161</v>
      </c>
      <c r="J41" s="122">
        <v>-19.04</v>
      </c>
      <c r="K41" s="122">
        <f>(M9-J9)/J9*100</f>
        <v>-33.660585328772328</v>
      </c>
      <c r="L41" s="122">
        <f>(M9-K9)/K9*100</f>
        <v>-18.055653366009849</v>
      </c>
      <c r="M41" s="151">
        <f>(M9-L9)/L9*100</f>
        <v>-1.4076630646609916</v>
      </c>
    </row>
    <row r="42" spans="1:20" x14ac:dyDescent="0.3">
      <c r="A42" s="17"/>
      <c r="B42" s="119"/>
      <c r="C42" s="119"/>
      <c r="D42" s="119"/>
      <c r="E42" s="119"/>
      <c r="F42" s="119"/>
      <c r="G42" s="119"/>
      <c r="H42" s="119"/>
      <c r="I42" s="119"/>
      <c r="J42" s="119"/>
      <c r="K42" s="119"/>
      <c r="L42" s="119"/>
      <c r="M42" s="119"/>
      <c r="P42" s="88"/>
    </row>
    <row r="43" spans="1:20" ht="15" thickBot="1" x14ac:dyDescent="0.35">
      <c r="A43" s="47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</row>
    <row r="44" spans="1:20" ht="15" thickBot="1" x14ac:dyDescent="0.35">
      <c r="A44" s="1114" t="s">
        <v>8</v>
      </c>
      <c r="B44" s="1097" t="s">
        <v>1</v>
      </c>
      <c r="C44" s="1098"/>
      <c r="D44" s="1098"/>
      <c r="E44" s="1099"/>
      <c r="F44" s="1097" t="s">
        <v>2</v>
      </c>
      <c r="G44" s="1098"/>
      <c r="H44" s="1098"/>
      <c r="I44" s="1099"/>
      <c r="J44" s="1097" t="s">
        <v>3</v>
      </c>
      <c r="K44" s="1098"/>
      <c r="L44" s="1098"/>
      <c r="M44" s="1099"/>
    </row>
    <row r="45" spans="1:20" ht="15" thickBot="1" x14ac:dyDescent="0.35">
      <c r="A45" s="1115"/>
      <c r="B45" s="8" t="s">
        <v>11</v>
      </c>
      <c r="C45" s="8" t="s">
        <v>89</v>
      </c>
      <c r="D45" s="8" t="s">
        <v>88</v>
      </c>
      <c r="E45" s="8" t="s">
        <v>87</v>
      </c>
      <c r="F45" s="9" t="s">
        <v>11</v>
      </c>
      <c r="G45" s="8" t="s">
        <v>89</v>
      </c>
      <c r="H45" s="8" t="s">
        <v>88</v>
      </c>
      <c r="I45" s="10" t="s">
        <v>87</v>
      </c>
      <c r="J45" s="8" t="s">
        <v>11</v>
      </c>
      <c r="K45" s="8" t="s">
        <v>89</v>
      </c>
      <c r="L45" s="8" t="s">
        <v>88</v>
      </c>
      <c r="M45" s="8" t="s">
        <v>87</v>
      </c>
    </row>
    <row r="46" spans="1:20" x14ac:dyDescent="0.3">
      <c r="A46" s="1" t="s">
        <v>4</v>
      </c>
      <c r="B46" s="121">
        <f>(C14-B14)/B14*100</f>
        <v>-49.476135040745049</v>
      </c>
      <c r="C46" s="121">
        <f>(E14-B14)/B14*100</f>
        <v>-59.545983701979047</v>
      </c>
      <c r="D46" s="121">
        <f>(E14-C14)/C14*100</f>
        <v>-19.930875576036865</v>
      </c>
      <c r="E46" s="121">
        <f>(E14-D14)/D14*100</f>
        <v>-5.1841746248294678</v>
      </c>
      <c r="F46" s="123">
        <v>-41</v>
      </c>
      <c r="G46" s="121">
        <f>(I14-F14)/F14*100</f>
        <v>-50.060386473429951</v>
      </c>
      <c r="H46" s="121">
        <f>(I14-G14)/G14*100</f>
        <v>-15.353121801432959</v>
      </c>
      <c r="I46" s="149">
        <f>(I14-H14)/H14*100</f>
        <v>4.9492385786802036</v>
      </c>
      <c r="J46" s="121">
        <v>-45.32</v>
      </c>
      <c r="K46" s="121">
        <f>(M14-J14)/J14*100</f>
        <v>-54.890337877889749</v>
      </c>
      <c r="L46" s="121">
        <f>(M14-K14)/K14*100</f>
        <v>-17.506775067750677</v>
      </c>
      <c r="M46" s="149">
        <f>(M14-L14)/L14*100</f>
        <v>6.5746219592373437E-2</v>
      </c>
    </row>
    <row r="47" spans="1:20" x14ac:dyDescent="0.3">
      <c r="A47" s="1" t="s">
        <v>5</v>
      </c>
      <c r="B47" s="121">
        <v>-44.56</v>
      </c>
      <c r="C47" s="121">
        <f>(E15-B15)/B15*100</f>
        <v>-49.493670886075947</v>
      </c>
      <c r="D47" s="121">
        <f>(E15-C15)/C15*100</f>
        <v>-8.9041095890410951</v>
      </c>
      <c r="E47" s="121">
        <f>(E15-D15)/D15*100</f>
        <v>12.078651685393259</v>
      </c>
      <c r="F47" s="123">
        <v>-33.479999999999997</v>
      </c>
      <c r="G47" s="121">
        <f>(I15-F15)/F15*100</f>
        <v>-49.561403508771932</v>
      </c>
      <c r="H47" s="121">
        <f>(I15-G15)/G15*100</f>
        <v>-24.175824175824175</v>
      </c>
      <c r="I47" s="149">
        <f>(I15-H15)/H15*100</f>
        <v>-7.5067024128686324</v>
      </c>
      <c r="J47" s="121">
        <v>-39.42</v>
      </c>
      <c r="K47" s="121">
        <f>(M15-J15)/J15*100</f>
        <v>-49.525101763907735</v>
      </c>
      <c r="L47" s="121">
        <f>(M15-K15)/K15*100</f>
        <v>-16.685330347144458</v>
      </c>
      <c r="M47" s="149">
        <f>(M15-L15)/L15*100</f>
        <v>2.0576131687242798</v>
      </c>
    </row>
    <row r="48" spans="1:20" x14ac:dyDescent="0.3">
      <c r="A48" s="1" t="s">
        <v>6</v>
      </c>
      <c r="B48" s="121">
        <v>-34.92</v>
      </c>
      <c r="C48" s="121">
        <f>(E16-B16)/B16*100</f>
        <v>-44.563552833078099</v>
      </c>
      <c r="D48" s="121">
        <f>(E16-C16)/C16*100</f>
        <v>-14.823529411764705</v>
      </c>
      <c r="E48" s="121">
        <f>(E16-D16)/D16*100</f>
        <v>-3.4666666666666663</v>
      </c>
      <c r="F48" s="123">
        <v>-25.79</v>
      </c>
      <c r="G48" s="121">
        <f>(I16-F16)/F16*100</f>
        <v>-36.268343815513624</v>
      </c>
      <c r="H48" s="121">
        <f>(I16-G16)/G16*100</f>
        <v>-14.124293785310735</v>
      </c>
      <c r="I48" s="149">
        <f>(I16-H16)/H16*100</f>
        <v>10.545454545454545</v>
      </c>
      <c r="J48" s="121">
        <v>-29.5</v>
      </c>
      <c r="K48" s="121">
        <f>(M16-J16)/J16*100</f>
        <v>-39.639079029247043</v>
      </c>
      <c r="L48" s="121">
        <f>(M16-K16)/K16*100</f>
        <v>-14.386584289496913</v>
      </c>
      <c r="M48" s="149">
        <f>(M16-L16)/L16*100</f>
        <v>4.8648648648648649</v>
      </c>
    </row>
    <row r="49" spans="1:16" ht="15" thickBot="1" x14ac:dyDescent="0.35">
      <c r="A49" s="3" t="s">
        <v>7</v>
      </c>
      <c r="B49" s="122">
        <v>-45.24</v>
      </c>
      <c r="C49" s="122">
        <f>(E17-B17)/B17*100</f>
        <v>-53.938627016766851</v>
      </c>
      <c r="D49" s="122">
        <f>(E17-C17)/C17*100</f>
        <v>-15.886770652801848</v>
      </c>
      <c r="E49" s="122">
        <f>(E17-D17)/D17*100</f>
        <v>-0.54644808743169404</v>
      </c>
      <c r="F49" s="150">
        <v>-35.03</v>
      </c>
      <c r="G49" s="122">
        <f>(I17-F17)/F17*100</f>
        <v>-45.96235579842137</v>
      </c>
      <c r="H49" s="122">
        <f>(I17-G17)/G17*100</f>
        <v>-16.822429906542055</v>
      </c>
      <c r="I49" s="151">
        <f>(I17-H17)/H17*100</f>
        <v>4.032729398012858</v>
      </c>
      <c r="J49" s="122">
        <v>-40.03</v>
      </c>
      <c r="K49" s="122">
        <f>(M17-J17)/J17*100</f>
        <v>-49.868319132455461</v>
      </c>
      <c r="L49" s="122">
        <f>(M17-K17)/K17*100</f>
        <v>-16.404029966416946</v>
      </c>
      <c r="M49" s="151">
        <f>(M17-L17)/L17*100</f>
        <v>1.9212598425196852</v>
      </c>
    </row>
    <row r="50" spans="1:16" x14ac:dyDescent="0.3">
      <c r="A50" s="17"/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P50" s="88"/>
    </row>
    <row r="51" spans="1:16" ht="15" thickBot="1" x14ac:dyDescent="0.35">
      <c r="A51" s="47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</row>
    <row r="52" spans="1:16" ht="15" thickBot="1" x14ac:dyDescent="0.35">
      <c r="A52" s="1114" t="s">
        <v>9</v>
      </c>
      <c r="B52" s="1097" t="s">
        <v>1</v>
      </c>
      <c r="C52" s="1098"/>
      <c r="D52" s="1098"/>
      <c r="E52" s="1099"/>
      <c r="F52" s="1097" t="s">
        <v>2</v>
      </c>
      <c r="G52" s="1098"/>
      <c r="H52" s="1098"/>
      <c r="I52" s="1099"/>
      <c r="J52" s="1097" t="s">
        <v>3</v>
      </c>
      <c r="K52" s="1098"/>
      <c r="L52" s="1098"/>
      <c r="M52" s="1099"/>
    </row>
    <row r="53" spans="1:16" ht="15" thickBot="1" x14ac:dyDescent="0.35">
      <c r="A53" s="1115"/>
      <c r="B53" s="8" t="s">
        <v>11</v>
      </c>
      <c r="C53" s="8" t="s">
        <v>89</v>
      </c>
      <c r="D53" s="8" t="s">
        <v>88</v>
      </c>
      <c r="E53" s="8" t="s">
        <v>87</v>
      </c>
      <c r="F53" s="9" t="s">
        <v>11</v>
      </c>
      <c r="G53" s="8" t="s">
        <v>89</v>
      </c>
      <c r="H53" s="8" t="s">
        <v>88</v>
      </c>
      <c r="I53" s="10" t="s">
        <v>87</v>
      </c>
      <c r="J53" s="8" t="s">
        <v>11</v>
      </c>
      <c r="K53" s="8" t="s">
        <v>89</v>
      </c>
      <c r="L53" s="8" t="s">
        <v>88</v>
      </c>
      <c r="M53" s="8" t="s">
        <v>87</v>
      </c>
    </row>
    <row r="54" spans="1:16" x14ac:dyDescent="0.3">
      <c r="A54" s="1" t="s">
        <v>4</v>
      </c>
      <c r="B54" s="121">
        <v>-50.66</v>
      </c>
      <c r="C54" s="121">
        <f>(E22-B22)/B22*100</f>
        <v>-60.596026490066222</v>
      </c>
      <c r="D54" s="121">
        <f>(E22-C22)/C22*100</f>
        <v>-20.134228187919462</v>
      </c>
      <c r="E54" s="121">
        <f>(E22-D22)/D22*100</f>
        <v>-4.5454545454545459</v>
      </c>
      <c r="F54" s="123">
        <v>-43.86</v>
      </c>
      <c r="G54" s="121">
        <f>(I22-F22)/F22*100</f>
        <v>-52.241195304162225</v>
      </c>
      <c r="H54" s="121">
        <f>(I22-G22)/G22*100</f>
        <v>-14.923954372623575</v>
      </c>
      <c r="I54" s="149">
        <f>(I22-H22)/H22*100</f>
        <v>5.5424528301886795</v>
      </c>
      <c r="J54" s="121">
        <v>-47.21</v>
      </c>
      <c r="K54" s="121">
        <f>(M22-J22)/J22*100</f>
        <v>-56.348345089527939</v>
      </c>
      <c r="L54" s="121">
        <f>(M22-K22)/K22*100</f>
        <v>-17.317574511819117</v>
      </c>
      <c r="M54" s="149">
        <f>(M22-L22)/L22*100</f>
        <v>0.81453634085213023</v>
      </c>
    </row>
    <row r="55" spans="1:16" x14ac:dyDescent="0.3">
      <c r="A55" s="1" t="s">
        <v>5</v>
      </c>
      <c r="B55" s="121">
        <v>-45.15</v>
      </c>
      <c r="C55" s="121">
        <f>(E23-B23)/B23*100</f>
        <v>-50.60679611650486</v>
      </c>
      <c r="D55" s="121">
        <f>(E23-C23)/C23*100</f>
        <v>-9.9557522123893811</v>
      </c>
      <c r="E55" s="121">
        <f>(E23-D23)/D23*100</f>
        <v>10.899182561307901</v>
      </c>
      <c r="F55" s="123">
        <v>-34.659999999999997</v>
      </c>
      <c r="G55" s="121">
        <f>(I23-F23)/F23*100</f>
        <v>-51.261620185922972</v>
      </c>
      <c r="H55" s="121">
        <f>(I23-G23)/G23*100</f>
        <v>-25.406504065040654</v>
      </c>
      <c r="I55" s="149">
        <f>(I23-H23)/H23*100</f>
        <v>-8.4788029925187036</v>
      </c>
      <c r="J55" s="121">
        <v>-40.14</v>
      </c>
      <c r="K55" s="121">
        <f>(M23-J23)/J23*100</f>
        <v>-50.919467343056432</v>
      </c>
      <c r="L55" s="121">
        <f>(M23-K23)/K23*100</f>
        <v>-18.008474576271187</v>
      </c>
      <c r="M55" s="149">
        <f>(M23-L23)/L23*100</f>
        <v>0.78125</v>
      </c>
    </row>
    <row r="56" spans="1:16" x14ac:dyDescent="0.3">
      <c r="A56" s="1" t="s">
        <v>6</v>
      </c>
      <c r="B56" s="121">
        <v>-39.020000000000003</v>
      </c>
      <c r="C56" s="121">
        <f>(E24-B24)/B24*100</f>
        <v>-46.713286713286713</v>
      </c>
      <c r="D56" s="121">
        <f>(E24-C24)/C24*100</f>
        <v>-12.614678899082568</v>
      </c>
      <c r="E56" s="121">
        <f>(E24-D24)/D24*100</f>
        <v>-2.3076923076923079</v>
      </c>
      <c r="F56" s="123">
        <v>-29.52</v>
      </c>
      <c r="G56" s="121">
        <f>(I24-F24)/F24*100</f>
        <v>-40.608228980322004</v>
      </c>
      <c r="H56" s="121">
        <f>(I24-G24)/G24*100</f>
        <v>-15.736040609137056</v>
      </c>
      <c r="I56" s="149">
        <f>(I24-H24)/H24*100</f>
        <v>5.9011164274322168</v>
      </c>
      <c r="J56" s="121">
        <v>-33.22</v>
      </c>
      <c r="K56" s="121">
        <f>(M24-J24)/J24*100</f>
        <v>-42.98963447899618</v>
      </c>
      <c r="L56" s="121">
        <f>(M24-K24)/K24*100</f>
        <v>-14.624183006535949</v>
      </c>
      <c r="M56" s="149">
        <f>(M24-L24)/L24*100</f>
        <v>2.7531956735496559</v>
      </c>
    </row>
    <row r="57" spans="1:16" ht="15" thickBot="1" x14ac:dyDescent="0.35">
      <c r="A57" s="49" t="s">
        <v>7</v>
      </c>
      <c r="B57" s="122">
        <v>-46.82</v>
      </c>
      <c r="C57" s="122">
        <f>(E25-B25)/B25*100</f>
        <v>-55.177558937630558</v>
      </c>
      <c r="D57" s="122">
        <f>(E25-C25)/C25*100</f>
        <v>-15.712682379349047</v>
      </c>
      <c r="E57" s="122">
        <f>(E25-D25)/D25*100</f>
        <v>-0.19933554817275745</v>
      </c>
      <c r="F57" s="150">
        <v>-37.729999999999997</v>
      </c>
      <c r="G57" s="122">
        <f>(I25-F25)/F25*100</f>
        <v>-48.571428571428569</v>
      </c>
      <c r="H57" s="122">
        <f>(I25-G25)/G25*100</f>
        <v>-17.409948542024015</v>
      </c>
      <c r="I57" s="151">
        <f>(I25-H25)/H25*100</f>
        <v>2.6652452025586353</v>
      </c>
      <c r="J57" s="122">
        <v>-42.02</v>
      </c>
      <c r="K57" s="122">
        <f>(M25-J25)/J25*100</f>
        <v>-51.691093573844412</v>
      </c>
      <c r="L57" s="122">
        <f>(M25-K25)/K25*100</f>
        <v>-16.674769081186195</v>
      </c>
      <c r="M57" s="151">
        <f>(M25-L25)/L25*100</f>
        <v>1.3901212658976634</v>
      </c>
    </row>
    <row r="58" spans="1:16" x14ac:dyDescent="0.3">
      <c r="A58" s="120"/>
      <c r="B58" s="89"/>
      <c r="C58" s="89"/>
      <c r="D58" s="89"/>
      <c r="E58" s="89"/>
      <c r="F58" s="89"/>
      <c r="G58" s="89"/>
      <c r="H58" s="89"/>
      <c r="I58" s="89"/>
      <c r="J58" s="89"/>
      <c r="K58" s="89"/>
      <c r="L58" s="89"/>
      <c r="M58" s="89"/>
      <c r="P58" s="88"/>
    </row>
    <row r="59" spans="1:16" ht="15" thickBot="1" x14ac:dyDescent="0.35">
      <c r="A59" s="47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</row>
    <row r="60" spans="1:16" ht="15" thickBot="1" x14ac:dyDescent="0.35">
      <c r="A60" s="1114" t="s">
        <v>10</v>
      </c>
      <c r="B60" s="1097" t="s">
        <v>1</v>
      </c>
      <c r="C60" s="1098"/>
      <c r="D60" s="1098"/>
      <c r="E60" s="1099"/>
      <c r="F60" s="1097" t="s">
        <v>2</v>
      </c>
      <c r="G60" s="1098"/>
      <c r="H60" s="1098"/>
      <c r="I60" s="1099"/>
      <c r="J60" s="1097" t="s">
        <v>3</v>
      </c>
      <c r="K60" s="1098"/>
      <c r="L60" s="1098"/>
      <c r="M60" s="1099"/>
    </row>
    <row r="61" spans="1:16" ht="15" thickBot="1" x14ac:dyDescent="0.35">
      <c r="A61" s="1115"/>
      <c r="B61" s="8" t="s">
        <v>11</v>
      </c>
      <c r="C61" s="8" t="s">
        <v>89</v>
      </c>
      <c r="D61" s="8" t="s">
        <v>88</v>
      </c>
      <c r="E61" s="8" t="s">
        <v>87</v>
      </c>
      <c r="F61" s="9" t="s">
        <v>11</v>
      </c>
      <c r="G61" s="8" t="s">
        <v>89</v>
      </c>
      <c r="H61" s="8" t="s">
        <v>88</v>
      </c>
      <c r="I61" s="10" t="s">
        <v>87</v>
      </c>
      <c r="J61" s="8" t="s">
        <v>11</v>
      </c>
      <c r="K61" s="8" t="s">
        <v>89</v>
      </c>
      <c r="L61" s="8" t="s">
        <v>88</v>
      </c>
      <c r="M61" s="8" t="s">
        <v>87</v>
      </c>
    </row>
    <row r="62" spans="1:16" x14ac:dyDescent="0.3">
      <c r="A62" s="1" t="s">
        <v>4</v>
      </c>
      <c r="B62" s="121">
        <v>-28.6</v>
      </c>
      <c r="C62" s="121">
        <f>(E30-B30)/B30*100</f>
        <v>-40.849393481429971</v>
      </c>
      <c r="D62" s="121">
        <f>(E30-C30)/C30*100</f>
        <v>-17.15369485810621</v>
      </c>
      <c r="E62" s="121">
        <f>(E30-D30)/D30*100</f>
        <v>-2.2207729041386628</v>
      </c>
      <c r="F62" s="123">
        <v>-20.79</v>
      </c>
      <c r="G62" s="121">
        <f>(I30-F30)/F30*100</f>
        <v>-26.286067600989284</v>
      </c>
      <c r="H62" s="121">
        <f>(I30-G30)/G30*100</f>
        <v>-6.94419149212957</v>
      </c>
      <c r="I62" s="149">
        <f>(I30-H30)/H30*100</f>
        <v>3.4716195105016485</v>
      </c>
      <c r="J62" s="121">
        <v>-26.69</v>
      </c>
      <c r="K62" s="121">
        <f>(M30-J30)/J30*100</f>
        <v>-37.281760256889257</v>
      </c>
      <c r="L62" s="121">
        <f>(M30-K30)/K30*100</f>
        <v>-14.451292999552356</v>
      </c>
      <c r="M62" s="149">
        <f>(M30-L30)/L30*100</f>
        <v>-0.64704470926977531</v>
      </c>
    </row>
    <row r="63" spans="1:16" x14ac:dyDescent="0.3">
      <c r="A63" s="1" t="s">
        <v>5</v>
      </c>
      <c r="B63" s="121">
        <v>-17.07</v>
      </c>
      <c r="C63" s="121">
        <f>(E31-B31)/B31*100</f>
        <v>-37.320608495981631</v>
      </c>
      <c r="D63" s="121">
        <f>(E31-C31)/C31*100</f>
        <v>-24.418101583455915</v>
      </c>
      <c r="E63" s="121">
        <f>(E31-D31)/D31*100</f>
        <v>-3.4337136287255681</v>
      </c>
      <c r="F63" s="123">
        <v>-9.76</v>
      </c>
      <c r="G63" s="121">
        <f>(I31-F31)/F31*100</f>
        <v>-27.719966346366736</v>
      </c>
      <c r="H63" s="121">
        <f>(I31-G31)/G31*100</f>
        <v>-19.902841160017665</v>
      </c>
      <c r="I63" s="149">
        <f>(I31-H31)/H31*100</f>
        <v>-1.5500603136308806</v>
      </c>
      <c r="J63" s="121">
        <v>-15.28</v>
      </c>
      <c r="K63" s="121">
        <f>(M31-J31)/J31*100</f>
        <v>-34.970681638359906</v>
      </c>
      <c r="L63" s="121">
        <f>(M31-K31)/K31*100</f>
        <v>-23.240878153625712</v>
      </c>
      <c r="M63" s="149">
        <f>(M31-L31)/L31*100</f>
        <v>-2.9284235050478902</v>
      </c>
    </row>
    <row r="64" spans="1:16" x14ac:dyDescent="0.3">
      <c r="A64" s="1" t="s">
        <v>6</v>
      </c>
      <c r="B64" s="121">
        <v>-3.19</v>
      </c>
      <c r="C64" s="121">
        <f>(E32-B32)/B32*100</f>
        <v>-25.324123088671747</v>
      </c>
      <c r="D64" s="121">
        <f>(E32-C32)/C32*100</f>
        <v>-22.860677340122272</v>
      </c>
      <c r="E64" s="121">
        <f>(E32-D32)/D32*100</f>
        <v>-3.9212183466571391</v>
      </c>
      <c r="F64" s="123">
        <v>0.91</v>
      </c>
      <c r="G64" s="121">
        <f>(I32-F32)/F32*100</f>
        <v>-22.368213383838384</v>
      </c>
      <c r="H64" s="121">
        <f>(I32-G32)/G32*100</f>
        <v>-23.066395557988582</v>
      </c>
      <c r="I64" s="149">
        <f>(I32-H32)/H32*100</f>
        <v>0.7579249244635633</v>
      </c>
      <c r="J64" s="121">
        <v>-1.94</v>
      </c>
      <c r="K64" s="121">
        <f>(M32-J32)/J32*100</f>
        <v>-24.421113535275612</v>
      </c>
      <c r="L64" s="121">
        <f>(M32-K32)/K32*100</f>
        <v>-22.9253481825669</v>
      </c>
      <c r="M64" s="149">
        <f>(M32-L32)/L32*100</f>
        <v>-2.5004276228832669</v>
      </c>
    </row>
    <row r="65" spans="1:16" ht="15" thickBot="1" x14ac:dyDescent="0.35">
      <c r="A65" s="3" t="s">
        <v>7</v>
      </c>
      <c r="B65" s="122">
        <v>-20.41</v>
      </c>
      <c r="C65" s="122">
        <f>(E33-B33)/B33*100</f>
        <v>-36.730012751093597</v>
      </c>
      <c r="D65" s="122">
        <f>(E33-C33)/C33*100</f>
        <v>-20.503603652669607</v>
      </c>
      <c r="E65" s="122">
        <f>(E33-D33)/D33*100</f>
        <v>-2.9466848410297328</v>
      </c>
      <c r="F65" s="150">
        <v>-12.5</v>
      </c>
      <c r="G65" s="122">
        <f>(I33-F33)/F33*100</f>
        <v>-25.592294213402177</v>
      </c>
      <c r="H65" s="122">
        <f>(I33-G33)/G33*100</f>
        <v>-14.959472910840404</v>
      </c>
      <c r="I65" s="151">
        <f>(I33-H33)/H33*100</f>
        <v>1.5437295714063362</v>
      </c>
      <c r="J65" s="122">
        <v>-18.37</v>
      </c>
      <c r="K65" s="122">
        <f>(M33-J33)/J33*100</f>
        <v>-33.852327705834135</v>
      </c>
      <c r="L65" s="122">
        <f>(M33-K33)/K33*100</f>
        <v>-18.968233132055655</v>
      </c>
      <c r="M65" s="151">
        <f>(M33-L33)/L33*100</f>
        <v>-1.6830780379618313</v>
      </c>
    </row>
    <row r="66" spans="1:16" x14ac:dyDescent="0.3">
      <c r="A66" s="50"/>
    </row>
    <row r="67" spans="1:16" ht="16.2" thickBot="1" x14ac:dyDescent="0.35">
      <c r="A67" s="7" t="s">
        <v>59</v>
      </c>
    </row>
    <row r="68" spans="1:16" ht="15" thickBot="1" x14ac:dyDescent="0.35">
      <c r="A68" s="1114" t="s">
        <v>12</v>
      </c>
      <c r="B68" s="1097" t="s">
        <v>1</v>
      </c>
      <c r="C68" s="1098"/>
      <c r="D68" s="1098"/>
      <c r="E68" s="1099"/>
      <c r="F68" s="1097" t="s">
        <v>2</v>
      </c>
      <c r="G68" s="1098"/>
      <c r="H68" s="1098"/>
      <c r="I68" s="1099"/>
      <c r="J68" s="1097" t="s">
        <v>3</v>
      </c>
      <c r="K68" s="1098"/>
      <c r="L68" s="1098"/>
      <c r="M68" s="1099"/>
    </row>
    <row r="69" spans="1:16" ht="15" thickBot="1" x14ac:dyDescent="0.35">
      <c r="A69" s="1115"/>
      <c r="B69" s="8">
        <v>2001</v>
      </c>
      <c r="C69" s="8">
        <v>2010</v>
      </c>
      <c r="D69" s="8">
        <v>2014</v>
      </c>
      <c r="E69" s="8">
        <v>2015</v>
      </c>
      <c r="F69" s="9">
        <v>2010</v>
      </c>
      <c r="G69" s="8">
        <v>2010</v>
      </c>
      <c r="H69" s="8">
        <v>2014</v>
      </c>
      <c r="I69" s="8">
        <v>2015</v>
      </c>
      <c r="J69" s="9">
        <v>2001</v>
      </c>
      <c r="K69" s="8">
        <v>2010</v>
      </c>
      <c r="L69" s="8">
        <v>2014</v>
      </c>
      <c r="M69" s="8">
        <v>2015</v>
      </c>
    </row>
    <row r="70" spans="1:16" x14ac:dyDescent="0.3">
      <c r="A70" s="1" t="s">
        <v>4</v>
      </c>
      <c r="B70" s="121">
        <v>1.64</v>
      </c>
      <c r="C70" s="121">
        <v>1.1100000000000001</v>
      </c>
      <c r="D70" s="121">
        <v>1.08</v>
      </c>
      <c r="E70" s="121">
        <f>E22/E6*100</f>
        <v>1.0537190082644627</v>
      </c>
      <c r="F70" s="123">
        <v>6.13</v>
      </c>
      <c r="G70" s="121">
        <v>4.28</v>
      </c>
      <c r="H70" s="121">
        <v>3.87</v>
      </c>
      <c r="I70" s="149">
        <f>I22/I6*100</f>
        <v>3.9448166431593794</v>
      </c>
      <c r="J70" s="121">
        <v>2.61</v>
      </c>
      <c r="K70" s="121">
        <v>1.85</v>
      </c>
      <c r="L70" s="121">
        <v>1.75</v>
      </c>
      <c r="M70" s="149">
        <f>M22/M6*100</f>
        <v>1.7789226959136741</v>
      </c>
    </row>
    <row r="71" spans="1:16" x14ac:dyDescent="0.3">
      <c r="A71" s="1" t="s">
        <v>5</v>
      </c>
      <c r="B71" s="121">
        <v>1.52</v>
      </c>
      <c r="C71" s="121">
        <v>1.04</v>
      </c>
      <c r="D71" s="121">
        <v>1.07</v>
      </c>
      <c r="E71" s="121">
        <f>E23/E7*100</f>
        <v>1.2187088274044795</v>
      </c>
      <c r="F71" s="123">
        <v>5.45</v>
      </c>
      <c r="G71" s="121">
        <v>3.89</v>
      </c>
      <c r="H71" s="121">
        <v>3.83</v>
      </c>
      <c r="I71" s="149">
        <f>I23/I7*100</f>
        <v>3.5589604344453067</v>
      </c>
      <c r="J71" s="121">
        <v>2.3199999999999998</v>
      </c>
      <c r="K71" s="121">
        <v>1.68</v>
      </c>
      <c r="L71" s="121">
        <v>1.71</v>
      </c>
      <c r="M71" s="149">
        <f>M23/M7*100</f>
        <v>1.7708428662944999</v>
      </c>
    </row>
    <row r="72" spans="1:16" x14ac:dyDescent="0.3">
      <c r="A72" s="1" t="s">
        <v>6</v>
      </c>
      <c r="B72" s="121">
        <v>1.8</v>
      </c>
      <c r="C72" s="121">
        <v>1.17</v>
      </c>
      <c r="D72" s="121">
        <v>1.3</v>
      </c>
      <c r="E72" s="121">
        <f>E24/E8*100</f>
        <v>1.3002969181939181</v>
      </c>
      <c r="F72" s="123">
        <v>7.92</v>
      </c>
      <c r="G72" s="121">
        <v>5.56</v>
      </c>
      <c r="H72" s="121">
        <v>5.68</v>
      </c>
      <c r="I72" s="149">
        <f>I24/I8*100</f>
        <v>5.9916982494134627</v>
      </c>
      <c r="J72" s="121">
        <v>3.4</v>
      </c>
      <c r="K72" s="121">
        <v>2.38</v>
      </c>
      <c r="L72" s="121">
        <v>2.48</v>
      </c>
      <c r="M72" s="149">
        <f>M24/M8*100</f>
        <v>2.5877225565213084</v>
      </c>
    </row>
    <row r="73" spans="1:16" ht="15" thickBot="1" x14ac:dyDescent="0.35">
      <c r="A73" s="3" t="s">
        <v>7</v>
      </c>
      <c r="B73" s="122">
        <v>1.64</v>
      </c>
      <c r="C73" s="122">
        <v>1.1000000000000001</v>
      </c>
      <c r="D73" s="122">
        <v>1.1299999999999999</v>
      </c>
      <c r="E73" s="122">
        <f>E25/E9*100</f>
        <v>1.1513372222264808</v>
      </c>
      <c r="F73" s="150">
        <v>6.4</v>
      </c>
      <c r="G73" s="122">
        <v>4.54</v>
      </c>
      <c r="H73" s="122">
        <v>4.32</v>
      </c>
      <c r="I73" s="151">
        <f>I25/I9*100</f>
        <v>4.369130257247857</v>
      </c>
      <c r="J73" s="122">
        <v>2.7</v>
      </c>
      <c r="K73" s="122">
        <v>1.93</v>
      </c>
      <c r="L73" s="122">
        <v>1.91</v>
      </c>
      <c r="M73" s="151">
        <f>M25/M9*100</f>
        <v>1.9640309615615994</v>
      </c>
    </row>
    <row r="74" spans="1:16" x14ac:dyDescent="0.3">
      <c r="A74" s="17"/>
      <c r="B74" s="119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P74" s="88"/>
    </row>
    <row r="75" spans="1:16" ht="15" thickBot="1" x14ac:dyDescent="0.35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</row>
    <row r="76" spans="1:16" ht="15" thickBot="1" x14ac:dyDescent="0.35">
      <c r="A76" s="1114" t="s">
        <v>13</v>
      </c>
      <c r="B76" s="1097" t="s">
        <v>1</v>
      </c>
      <c r="C76" s="1098"/>
      <c r="D76" s="1098"/>
      <c r="E76" s="1099"/>
      <c r="F76" s="1097" t="s">
        <v>2</v>
      </c>
      <c r="G76" s="1098"/>
      <c r="H76" s="1098"/>
      <c r="I76" s="1099"/>
      <c r="J76" s="1097" t="s">
        <v>3</v>
      </c>
      <c r="K76" s="1098"/>
      <c r="L76" s="1098"/>
      <c r="M76" s="1099"/>
    </row>
    <row r="77" spans="1:16" ht="15" thickBot="1" x14ac:dyDescent="0.35">
      <c r="A77" s="1115"/>
      <c r="B77" s="8">
        <v>2001</v>
      </c>
      <c r="C77" s="8">
        <v>2010</v>
      </c>
      <c r="D77" s="8">
        <v>2014</v>
      </c>
      <c r="E77" s="8">
        <v>2015</v>
      </c>
      <c r="F77" s="9">
        <v>2010</v>
      </c>
      <c r="G77" s="8">
        <v>2010</v>
      </c>
      <c r="H77" s="8">
        <v>2014</v>
      </c>
      <c r="I77" s="8">
        <v>2015</v>
      </c>
      <c r="J77" s="9">
        <v>2001</v>
      </c>
      <c r="K77" s="8">
        <v>2010</v>
      </c>
      <c r="L77" s="8">
        <v>2014</v>
      </c>
      <c r="M77" s="8">
        <v>2015</v>
      </c>
    </row>
    <row r="78" spans="1:16" x14ac:dyDescent="0.3">
      <c r="A78" s="1" t="s">
        <v>4</v>
      </c>
      <c r="B78" s="121">
        <f>B30/B6*100</f>
        <v>135.02663656884877</v>
      </c>
      <c r="C78" s="121">
        <v>132.19999999999999</v>
      </c>
      <c r="D78" s="121">
        <v>130.88</v>
      </c>
      <c r="E78" s="121">
        <f>E30/E6*100</f>
        <v>130.54161747343565</v>
      </c>
      <c r="F78" s="123">
        <v>158.82</v>
      </c>
      <c r="G78" s="121">
        <v>156.46</v>
      </c>
      <c r="H78" s="121">
        <v>157.75</v>
      </c>
      <c r="I78" s="149">
        <f>I30/I6*100</f>
        <v>157.64280677009873</v>
      </c>
      <c r="J78" s="121">
        <v>140.16999999999999</v>
      </c>
      <c r="K78" s="121">
        <v>137.86000000000001</v>
      </c>
      <c r="L78" s="121">
        <v>137.34</v>
      </c>
      <c r="M78" s="149">
        <f>M30/M6*100</f>
        <v>137.33968689191579</v>
      </c>
    </row>
    <row r="79" spans="1:16" x14ac:dyDescent="0.3">
      <c r="A79" s="1" t="s">
        <v>5</v>
      </c>
      <c r="B79" s="121">
        <v>128.66999999999999</v>
      </c>
      <c r="C79" s="121">
        <v>132.35</v>
      </c>
      <c r="D79" s="121">
        <v>131.31</v>
      </c>
      <c r="E79" s="121">
        <f>E31/E7*100</f>
        <v>130.77913522577552</v>
      </c>
      <c r="F79" s="123">
        <v>163.5</v>
      </c>
      <c r="G79" s="121">
        <v>161.04</v>
      </c>
      <c r="H79" s="121">
        <v>158.22</v>
      </c>
      <c r="I79" s="149">
        <f>I31/I7*100</f>
        <v>158.29131109387123</v>
      </c>
      <c r="J79" s="121">
        <v>135.75</v>
      </c>
      <c r="K79" s="121">
        <v>138.80000000000001</v>
      </c>
      <c r="L79" s="121">
        <v>137.59</v>
      </c>
      <c r="M79" s="149">
        <f>M31/M7*100</f>
        <v>137.27006497666332</v>
      </c>
    </row>
    <row r="80" spans="1:16" x14ac:dyDescent="0.3">
      <c r="A80" s="1" t="s">
        <v>6</v>
      </c>
      <c r="B80" s="121">
        <v>145.05000000000001</v>
      </c>
      <c r="C80" s="121">
        <v>149.97999999999999</v>
      </c>
      <c r="D80" s="121">
        <v>149.11000000000001</v>
      </c>
      <c r="E80" s="121">
        <f>E32/E8*100</f>
        <v>146.84140473021398</v>
      </c>
      <c r="F80" s="123">
        <v>179.6</v>
      </c>
      <c r="G80" s="121">
        <v>180.61</v>
      </c>
      <c r="H80" s="121">
        <v>176.84</v>
      </c>
      <c r="I80" s="149">
        <f>I32/I8*100</f>
        <v>177.5401552066414</v>
      </c>
      <c r="J80" s="121">
        <v>154.11000000000001</v>
      </c>
      <c r="K80" s="121">
        <v>158.41999999999999</v>
      </c>
      <c r="L80" s="121">
        <v>156.57</v>
      </c>
      <c r="M80" s="149">
        <f>M32/M8*100</f>
        <v>155.26582968080629</v>
      </c>
    </row>
    <row r="81" spans="1:16" ht="15" thickBot="1" x14ac:dyDescent="0.35">
      <c r="A81" s="3" t="s">
        <v>7</v>
      </c>
      <c r="B81" s="122">
        <v>135.29</v>
      </c>
      <c r="C81" s="122">
        <v>136.33000000000001</v>
      </c>
      <c r="D81" s="122">
        <v>135.09</v>
      </c>
      <c r="E81" s="122">
        <f>E33/E9*100</f>
        <v>134.26339713468806</v>
      </c>
      <c r="F81" s="150">
        <v>164.94</v>
      </c>
      <c r="G81" s="122">
        <v>164.24</v>
      </c>
      <c r="H81" s="122">
        <v>162.72</v>
      </c>
      <c r="I81" s="151">
        <f>I33/I9*100</f>
        <v>162.79660632457694</v>
      </c>
      <c r="J81" s="122">
        <v>141.88</v>
      </c>
      <c r="K81" s="122">
        <v>143.06</v>
      </c>
      <c r="L81" s="122">
        <v>141.87</v>
      </c>
      <c r="M81" s="151">
        <f>M33/M9*100</f>
        <v>141.46981476919197</v>
      </c>
    </row>
    <row r="82" spans="1:16" ht="15.6" x14ac:dyDescent="0.3">
      <c r="A82" s="51"/>
    </row>
    <row r="83" spans="1:16" ht="16.2" thickBot="1" x14ac:dyDescent="0.35">
      <c r="A83" s="46"/>
    </row>
    <row r="84" spans="1:16" ht="15" thickBot="1" x14ac:dyDescent="0.35">
      <c r="A84" s="1114" t="s">
        <v>14</v>
      </c>
      <c r="B84" s="1097" t="s">
        <v>1</v>
      </c>
      <c r="C84" s="1098"/>
      <c r="D84" s="1098"/>
      <c r="E84" s="1099"/>
      <c r="F84" s="1097" t="s">
        <v>2</v>
      </c>
      <c r="G84" s="1098"/>
      <c r="H84" s="1098"/>
      <c r="I84" s="1099"/>
      <c r="J84" s="1097" t="s">
        <v>3</v>
      </c>
      <c r="K84" s="1098"/>
      <c r="L84" s="1098"/>
      <c r="M84" s="1099"/>
    </row>
    <row r="85" spans="1:16" ht="15" thickBot="1" x14ac:dyDescent="0.35">
      <c r="A85" s="1115"/>
      <c r="B85" s="8">
        <v>2001</v>
      </c>
      <c r="C85" s="8">
        <v>2010</v>
      </c>
      <c r="D85" s="8">
        <v>2014</v>
      </c>
      <c r="E85" s="8">
        <v>2015</v>
      </c>
      <c r="F85" s="9">
        <v>2010</v>
      </c>
      <c r="G85" s="8">
        <v>2010</v>
      </c>
      <c r="H85" s="8">
        <v>2014</v>
      </c>
      <c r="I85" s="8">
        <v>2015</v>
      </c>
      <c r="J85" s="9">
        <v>2001</v>
      </c>
      <c r="K85" s="8">
        <v>2010</v>
      </c>
      <c r="L85" s="8">
        <v>2014</v>
      </c>
      <c r="M85" s="8">
        <v>2015</v>
      </c>
    </row>
    <row r="86" spans="1:16" x14ac:dyDescent="0.3">
      <c r="A86" s="1" t="s">
        <v>4</v>
      </c>
      <c r="B86" s="121">
        <v>1.2</v>
      </c>
      <c r="C86" s="121">
        <v>0.83</v>
      </c>
      <c r="D86" s="121">
        <v>0.82</v>
      </c>
      <c r="E86" s="121">
        <f>E22/(E22+E30)*100</f>
        <v>0.80072670995525352</v>
      </c>
      <c r="F86" s="123">
        <v>3.72</v>
      </c>
      <c r="G86" s="121">
        <v>2.66</v>
      </c>
      <c r="H86" s="121">
        <v>2.39</v>
      </c>
      <c r="I86" s="149">
        <f>I22/(I22+I30)*100</f>
        <v>2.4412863806224596</v>
      </c>
      <c r="J86" s="121">
        <v>1.83</v>
      </c>
      <c r="K86" s="121">
        <v>1.32</v>
      </c>
      <c r="L86" s="121">
        <v>1.26</v>
      </c>
      <c r="M86" s="149">
        <f>M22/(M22+M30)*100</f>
        <v>1.2787093697846301</v>
      </c>
    </row>
    <row r="87" spans="1:16" x14ac:dyDescent="0.3">
      <c r="A87" s="1" t="s">
        <v>5</v>
      </c>
      <c r="B87" s="121">
        <v>1.17</v>
      </c>
      <c r="C87" s="121">
        <v>0.78</v>
      </c>
      <c r="D87" s="121">
        <v>0.8</v>
      </c>
      <c r="E87" s="121">
        <f>E23/(E23+E31)*100</f>
        <v>0.92327934304251169</v>
      </c>
      <c r="F87" s="123">
        <v>3.23</v>
      </c>
      <c r="G87" s="121">
        <v>2.36</v>
      </c>
      <c r="H87" s="121">
        <v>2.36</v>
      </c>
      <c r="I87" s="149">
        <f>I23/(I23+I31)*100</f>
        <v>2.1989215098861594</v>
      </c>
      <c r="J87" s="121">
        <v>1.68</v>
      </c>
      <c r="K87" s="121">
        <v>1.19</v>
      </c>
      <c r="L87" s="121">
        <v>1.23</v>
      </c>
      <c r="M87" s="149">
        <f>M23/(M23+M31)*100</f>
        <v>1.2736128480221154</v>
      </c>
    </row>
    <row r="88" spans="1:16" x14ac:dyDescent="0.3">
      <c r="A88" s="1" t="s">
        <v>6</v>
      </c>
      <c r="B88" s="121">
        <v>1.23</v>
      </c>
      <c r="C88" s="121">
        <v>0.78</v>
      </c>
      <c r="D88" s="121">
        <v>0.86</v>
      </c>
      <c r="E88" s="121">
        <f>E24/(E24+E32)*100</f>
        <v>0.87773861358767025</v>
      </c>
      <c r="F88" s="123">
        <v>4.22</v>
      </c>
      <c r="G88" s="121">
        <v>2.99</v>
      </c>
      <c r="H88" s="121">
        <v>3.11</v>
      </c>
      <c r="I88" s="149">
        <f>I24/(I24+I32)*100</f>
        <v>3.2646639461133784</v>
      </c>
      <c r="J88" s="121">
        <v>2.16</v>
      </c>
      <c r="K88" s="121">
        <v>1.48</v>
      </c>
      <c r="L88" s="121">
        <v>1.56</v>
      </c>
      <c r="M88" s="149">
        <f>M24/(M24+M32)*100</f>
        <v>1.6393185454773633</v>
      </c>
    </row>
    <row r="89" spans="1:16" ht="15" thickBot="1" x14ac:dyDescent="0.35">
      <c r="A89" s="3" t="s">
        <v>7</v>
      </c>
      <c r="B89" s="122">
        <v>1.2</v>
      </c>
      <c r="C89" s="122">
        <v>0.8</v>
      </c>
      <c r="D89" s="122">
        <v>0.83</v>
      </c>
      <c r="E89" s="122">
        <f>E25/(E25+E33)*100</f>
        <v>0.85023038866057588</v>
      </c>
      <c r="F89" s="150">
        <v>3.74</v>
      </c>
      <c r="G89" s="122">
        <v>2.69</v>
      </c>
      <c r="H89" s="122">
        <v>2.59</v>
      </c>
      <c r="I89" s="151">
        <f>I25/(I25+I33)*100</f>
        <v>2.6136517845026463</v>
      </c>
      <c r="J89" s="122">
        <v>1.87</v>
      </c>
      <c r="K89" s="122">
        <v>1.33</v>
      </c>
      <c r="L89" s="122">
        <v>1.33</v>
      </c>
      <c r="M89" s="151">
        <f>M25/(M25+M33)*100</f>
        <v>1.3692939428315785</v>
      </c>
    </row>
    <row r="90" spans="1:16" x14ac:dyDescent="0.3">
      <c r="A90" s="17"/>
      <c r="B90" s="119"/>
      <c r="C90" s="119"/>
      <c r="D90" s="119"/>
      <c r="E90" s="119"/>
      <c r="F90" s="119"/>
      <c r="G90" s="119"/>
      <c r="H90" s="119"/>
      <c r="I90" s="119"/>
      <c r="J90" s="119"/>
      <c r="K90" s="119"/>
      <c r="L90" s="119"/>
      <c r="M90" s="119"/>
      <c r="P90" s="88"/>
    </row>
    <row r="91" spans="1:16" ht="15" thickBot="1" x14ac:dyDescent="0.35">
      <c r="A91" s="11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</row>
    <row r="92" spans="1:16" ht="15" thickBot="1" x14ac:dyDescent="0.35">
      <c r="A92" s="1114" t="s">
        <v>15</v>
      </c>
      <c r="B92" s="1097" t="s">
        <v>1</v>
      </c>
      <c r="C92" s="1098"/>
      <c r="D92" s="1098"/>
      <c r="E92" s="1099"/>
      <c r="F92" s="1097" t="s">
        <v>2</v>
      </c>
      <c r="G92" s="1098"/>
      <c r="H92" s="1098"/>
      <c r="I92" s="1099"/>
      <c r="J92" s="1097" t="s">
        <v>3</v>
      </c>
      <c r="K92" s="1098"/>
      <c r="L92" s="1098"/>
      <c r="M92" s="1099"/>
    </row>
    <row r="93" spans="1:16" ht="15" thickBot="1" x14ac:dyDescent="0.35">
      <c r="A93" s="1115"/>
      <c r="B93" s="8">
        <v>2001</v>
      </c>
      <c r="C93" s="8">
        <v>2010</v>
      </c>
      <c r="D93" s="8">
        <v>2014</v>
      </c>
      <c r="E93" s="8">
        <v>2015</v>
      </c>
      <c r="F93" s="9">
        <v>2010</v>
      </c>
      <c r="G93" s="8">
        <v>2010</v>
      </c>
      <c r="H93" s="8">
        <v>2014</v>
      </c>
      <c r="I93" s="8">
        <v>2015</v>
      </c>
      <c r="J93" s="9">
        <v>2001</v>
      </c>
      <c r="K93" s="8">
        <v>2010</v>
      </c>
      <c r="L93" s="8">
        <v>2014</v>
      </c>
      <c r="M93" s="8">
        <v>2015</v>
      </c>
    </row>
    <row r="94" spans="1:16" x14ac:dyDescent="0.3">
      <c r="A94" s="1" t="s">
        <v>4</v>
      </c>
      <c r="B94" s="121">
        <v>105.47</v>
      </c>
      <c r="C94" s="121">
        <v>103</v>
      </c>
      <c r="D94" s="121">
        <v>102.05</v>
      </c>
      <c r="E94" s="121">
        <f>E22/E14*100</f>
        <v>102.73381294964028</v>
      </c>
      <c r="F94" s="123">
        <v>113.16</v>
      </c>
      <c r="G94" s="121">
        <v>107.68</v>
      </c>
      <c r="H94" s="121">
        <v>107.61</v>
      </c>
      <c r="I94" s="149">
        <f>I22/I14*100</f>
        <v>108.22249093107618</v>
      </c>
      <c r="J94" s="121">
        <v>109.25</v>
      </c>
      <c r="K94" s="121">
        <v>105.47</v>
      </c>
      <c r="L94" s="121">
        <v>104.93</v>
      </c>
      <c r="M94" s="149">
        <f>M22/M14*100</f>
        <v>105.71616294349539</v>
      </c>
    </row>
    <row r="95" spans="1:16" x14ac:dyDescent="0.3">
      <c r="A95" s="1" t="s">
        <v>5</v>
      </c>
      <c r="B95" s="121">
        <v>104.3</v>
      </c>
      <c r="C95" s="121">
        <v>103.2</v>
      </c>
      <c r="D95" s="121">
        <v>103.09</v>
      </c>
      <c r="E95" s="121">
        <f>E23/E15*100</f>
        <v>102.00501253132832</v>
      </c>
      <c r="F95" s="123">
        <v>110.09</v>
      </c>
      <c r="G95" s="121">
        <v>108.13</v>
      </c>
      <c r="H95" s="121">
        <v>107.51</v>
      </c>
      <c r="I95" s="149">
        <f>I23/I15*100</f>
        <v>106.37681159420289</v>
      </c>
      <c r="J95" s="121">
        <v>106.99</v>
      </c>
      <c r="K95" s="121">
        <v>105.71</v>
      </c>
      <c r="L95" s="121">
        <v>105.35</v>
      </c>
      <c r="M95" s="149">
        <f>M23/M15*100</f>
        <v>104.03225806451613</v>
      </c>
    </row>
    <row r="96" spans="1:16" x14ac:dyDescent="0.3">
      <c r="A96" s="1" t="s">
        <v>6</v>
      </c>
      <c r="B96" s="121">
        <v>109.49</v>
      </c>
      <c r="C96" s="121">
        <v>102.59</v>
      </c>
      <c r="D96" s="121">
        <v>104</v>
      </c>
      <c r="E96" s="121">
        <f>E24/E16*100</f>
        <v>105.24861878453038</v>
      </c>
      <c r="F96" s="123">
        <v>117.19</v>
      </c>
      <c r="G96" s="121">
        <v>111.3</v>
      </c>
      <c r="H96" s="121">
        <v>114</v>
      </c>
      <c r="I96" s="149">
        <f>I24/I16*100</f>
        <v>109.21052631578947</v>
      </c>
      <c r="J96" s="121">
        <v>114.06</v>
      </c>
      <c r="K96" s="121">
        <v>108.03</v>
      </c>
      <c r="L96" s="121">
        <v>109.95</v>
      </c>
      <c r="M96" s="149">
        <f>M24/M16*100</f>
        <v>107.73195876288659</v>
      </c>
    </row>
    <row r="97" spans="1:16" ht="15" thickBot="1" x14ac:dyDescent="0.35">
      <c r="A97" s="3" t="s">
        <v>7</v>
      </c>
      <c r="B97" s="122">
        <v>106.01</v>
      </c>
      <c r="C97" s="122">
        <v>102.95</v>
      </c>
      <c r="D97" s="122">
        <v>102.8</v>
      </c>
      <c r="E97" s="122">
        <f>E25/E17*100</f>
        <v>103.15934065934067</v>
      </c>
      <c r="F97" s="150">
        <v>113.69</v>
      </c>
      <c r="G97" s="122">
        <v>108.97</v>
      </c>
      <c r="H97" s="122">
        <v>109.64</v>
      </c>
      <c r="I97" s="151">
        <f>I25/I17*100</f>
        <v>108.20224719101124</v>
      </c>
      <c r="J97" s="122">
        <v>109.93</v>
      </c>
      <c r="K97" s="122">
        <v>106.28</v>
      </c>
      <c r="L97" s="122">
        <v>106.49</v>
      </c>
      <c r="M97" s="151">
        <f>M25/M17*100</f>
        <v>105.93325092707046</v>
      </c>
    </row>
    <row r="98" spans="1:16" x14ac:dyDescent="0.3">
      <c r="A98" s="17"/>
      <c r="B98" s="119"/>
      <c r="C98" s="119"/>
      <c r="D98" s="119"/>
      <c r="E98" s="119"/>
      <c r="F98" s="119"/>
      <c r="G98" s="119"/>
      <c r="H98" s="119"/>
      <c r="I98" s="119"/>
      <c r="J98" s="119"/>
      <c r="K98" s="119"/>
      <c r="L98" s="119"/>
      <c r="M98" s="119"/>
      <c r="P98" s="88"/>
    </row>
    <row r="99" spans="1:16" ht="16.2" thickBot="1" x14ac:dyDescent="0.35">
      <c r="A99" s="7"/>
    </row>
    <row r="100" spans="1:16" ht="15" thickBot="1" x14ac:dyDescent="0.35">
      <c r="A100" s="1114" t="s">
        <v>16</v>
      </c>
      <c r="B100" s="1097" t="s">
        <v>1</v>
      </c>
      <c r="C100" s="1098"/>
      <c r="D100" s="1098"/>
      <c r="E100" s="1099"/>
      <c r="F100" s="1097" t="s">
        <v>2</v>
      </c>
      <c r="G100" s="1098"/>
      <c r="H100" s="1098"/>
      <c r="I100" s="1099"/>
      <c r="J100" s="1097" t="s">
        <v>3</v>
      </c>
      <c r="K100" s="1098"/>
      <c r="L100" s="1098"/>
      <c r="M100" s="1099"/>
    </row>
    <row r="101" spans="1:16" ht="15" thickBot="1" x14ac:dyDescent="0.35">
      <c r="A101" s="1115"/>
      <c r="B101" s="8">
        <v>2001</v>
      </c>
      <c r="C101" s="8">
        <v>2010</v>
      </c>
      <c r="D101" s="8">
        <v>2014</v>
      </c>
      <c r="E101" s="8">
        <v>2015</v>
      </c>
      <c r="F101" s="9">
        <v>2010</v>
      </c>
      <c r="G101" s="8">
        <v>2010</v>
      </c>
      <c r="H101" s="8">
        <v>2014</v>
      </c>
      <c r="I101" s="8">
        <v>2015</v>
      </c>
      <c r="J101" s="9">
        <v>2001</v>
      </c>
      <c r="K101" s="8">
        <v>2010</v>
      </c>
      <c r="L101" s="8">
        <v>2014</v>
      </c>
      <c r="M101" s="8">
        <v>2015</v>
      </c>
    </row>
    <row r="102" spans="1:16" x14ac:dyDescent="0.3">
      <c r="A102" s="1" t="s">
        <v>4</v>
      </c>
      <c r="B102" s="121">
        <v>1.55</v>
      </c>
      <c r="C102" s="121">
        <v>1.07</v>
      </c>
      <c r="D102" s="121">
        <v>1.06</v>
      </c>
      <c r="E102" s="121">
        <f>E14/E6*100</f>
        <v>1.0256788665879575</v>
      </c>
      <c r="F102" s="123">
        <v>5.42</v>
      </c>
      <c r="G102" s="121">
        <v>3.98</v>
      </c>
      <c r="H102" s="121">
        <v>3.6</v>
      </c>
      <c r="I102" s="149">
        <f>I14/I6*100</f>
        <v>3.6450987306064877</v>
      </c>
      <c r="J102" s="121">
        <v>2.39</v>
      </c>
      <c r="K102" s="121">
        <v>1.75</v>
      </c>
      <c r="L102" s="121">
        <v>1.67</v>
      </c>
      <c r="M102" s="149">
        <f>M14/M6*100</f>
        <v>1.6827348310631522</v>
      </c>
    </row>
    <row r="103" spans="1:16" x14ac:dyDescent="0.3">
      <c r="A103" s="1" t="s">
        <v>5</v>
      </c>
      <c r="B103" s="121">
        <v>1.46</v>
      </c>
      <c r="C103" s="121">
        <v>1</v>
      </c>
      <c r="D103" s="121">
        <v>1.03</v>
      </c>
      <c r="E103" s="121">
        <f>E15/E7*100</f>
        <v>1.1947538627380525</v>
      </c>
      <c r="F103" s="123">
        <v>4.95</v>
      </c>
      <c r="G103" s="121">
        <v>3.6</v>
      </c>
      <c r="H103" s="121">
        <v>3.56</v>
      </c>
      <c r="I103" s="149">
        <f>I15/I7*100</f>
        <v>3.3456167571761055</v>
      </c>
      <c r="J103" s="121">
        <v>2.17</v>
      </c>
      <c r="K103" s="121">
        <v>1.59</v>
      </c>
      <c r="L103" s="121">
        <v>1.62</v>
      </c>
      <c r="M103" s="149">
        <f>M15/M7*100</f>
        <v>1.7022055458954881</v>
      </c>
    </row>
    <row r="104" spans="1:16" x14ac:dyDescent="0.3">
      <c r="A104" s="1" t="s">
        <v>6</v>
      </c>
      <c r="B104" s="121">
        <v>1.64</v>
      </c>
      <c r="C104" s="121">
        <v>1.1399999999999999</v>
      </c>
      <c r="D104" s="121">
        <v>1.25</v>
      </c>
      <c r="E104" s="121">
        <f>E16/E8*100</f>
        <v>1.2354527149244054</v>
      </c>
      <c r="F104" s="123">
        <v>6.76</v>
      </c>
      <c r="G104" s="121">
        <v>5</v>
      </c>
      <c r="H104" s="121">
        <v>4.9800000000000004</v>
      </c>
      <c r="I104" s="149">
        <f>I16/I8*100</f>
        <v>5.4863743006677499</v>
      </c>
      <c r="J104" s="121">
        <v>2.99</v>
      </c>
      <c r="K104" s="121">
        <v>2.21</v>
      </c>
      <c r="L104" s="121">
        <v>2.25</v>
      </c>
      <c r="M104" s="149">
        <f>M16/M8*100</f>
        <v>2.4020008419384395</v>
      </c>
    </row>
    <row r="105" spans="1:16" ht="15" thickBot="1" x14ac:dyDescent="0.35">
      <c r="A105" s="3" t="s">
        <v>7</v>
      </c>
      <c r="B105" s="122">
        <v>1.54</v>
      </c>
      <c r="C105" s="122">
        <v>1.07</v>
      </c>
      <c r="D105" s="122">
        <v>1.1000000000000001</v>
      </c>
      <c r="E105" s="122">
        <f>E17/E9*100</f>
        <v>1.1160765616256698</v>
      </c>
      <c r="F105" s="150">
        <v>5.63</v>
      </c>
      <c r="G105" s="122">
        <v>4.16</v>
      </c>
      <c r="H105" s="122">
        <v>3.94</v>
      </c>
      <c r="I105" s="151">
        <f>I17/I9*100</f>
        <v>4.0379293135520165</v>
      </c>
      <c r="J105" s="122">
        <v>2.4500000000000002</v>
      </c>
      <c r="K105" s="122">
        <v>1.82</v>
      </c>
      <c r="L105" s="122">
        <v>1.79</v>
      </c>
      <c r="M105" s="151">
        <f>M17/M9*100</f>
        <v>1.8540268937028401</v>
      </c>
    </row>
    <row r="106" spans="1:16" x14ac:dyDescent="0.3">
      <c r="A106" s="50"/>
    </row>
    <row r="107" spans="1:16" x14ac:dyDescent="0.3">
      <c r="A107" s="50"/>
    </row>
    <row r="108" spans="1:16" ht="16.2" thickBot="1" x14ac:dyDescent="0.35">
      <c r="A108" s="7" t="s">
        <v>17</v>
      </c>
    </row>
    <row r="109" spans="1:16" ht="15" thickBot="1" x14ac:dyDescent="0.35">
      <c r="A109" s="1114" t="s">
        <v>12</v>
      </c>
      <c r="B109" s="1097" t="s">
        <v>1</v>
      </c>
      <c r="C109" s="1098"/>
      <c r="D109" s="1098"/>
      <c r="E109" s="1099"/>
      <c r="F109" s="1097" t="s">
        <v>2</v>
      </c>
      <c r="G109" s="1098"/>
      <c r="H109" s="1098"/>
      <c r="I109" s="1099"/>
      <c r="J109" s="1097" t="s">
        <v>3</v>
      </c>
      <c r="K109" s="1098"/>
      <c r="L109" s="1098"/>
      <c r="M109" s="1099"/>
    </row>
    <row r="110" spans="1:16" ht="15" thickBot="1" x14ac:dyDescent="0.35">
      <c r="A110" s="1115"/>
      <c r="B110" s="8" t="s">
        <v>11</v>
      </c>
      <c r="C110" s="8" t="s">
        <v>89</v>
      </c>
      <c r="D110" s="8" t="s">
        <v>88</v>
      </c>
      <c r="E110" s="8" t="s">
        <v>87</v>
      </c>
      <c r="F110" s="9" t="s">
        <v>11</v>
      </c>
      <c r="G110" s="8" t="s">
        <v>89</v>
      </c>
      <c r="H110" s="8" t="s">
        <v>88</v>
      </c>
      <c r="I110" s="8" t="s">
        <v>87</v>
      </c>
      <c r="J110" s="9" t="s">
        <v>11</v>
      </c>
      <c r="K110" s="8" t="s">
        <v>89</v>
      </c>
      <c r="L110" s="8" t="s">
        <v>88</v>
      </c>
      <c r="M110" s="8" t="s">
        <v>87</v>
      </c>
    </row>
    <row r="111" spans="1:16" x14ac:dyDescent="0.3">
      <c r="A111" s="1" t="s">
        <v>4</v>
      </c>
      <c r="B111" s="121">
        <f>(C70-B70)/B70*100</f>
        <v>-32.317073170731696</v>
      </c>
      <c r="C111" s="121">
        <f>(E70-B70)/B70*100</f>
        <v>-35.748840959483971</v>
      </c>
      <c r="D111" s="121">
        <f>(E70-C70)/C70*100</f>
        <v>-5.0703596158141764</v>
      </c>
      <c r="E111" s="121">
        <f>(E70-D70)/D70*100</f>
        <v>-2.4334251606979005</v>
      </c>
      <c r="F111" s="123">
        <f>(G70-F70)/F70*100</f>
        <v>-30.179445350734092</v>
      </c>
      <c r="G111" s="121">
        <f>(I70-F70)/F70*100</f>
        <v>-35.647363080597401</v>
      </c>
      <c r="H111" s="121">
        <f>(I70-G70)/G70*100</f>
        <v>-7.8313868420705797</v>
      </c>
      <c r="I111" s="149">
        <f>(I70-H70)/H70*100</f>
        <v>1.9332465932656151</v>
      </c>
      <c r="J111" s="121">
        <f>(K70-J70)/J70*100</f>
        <v>-29.11877394636015</v>
      </c>
      <c r="K111" s="121">
        <f>(M70-J70)/J70*100</f>
        <v>-31.842042302158074</v>
      </c>
      <c r="L111" s="121">
        <f>(M70-K70)/K70*100</f>
        <v>-3.8420164370986996</v>
      </c>
      <c r="M111" s="149">
        <f>(M70-L70)/L70*100</f>
        <v>1.6527254807813789</v>
      </c>
    </row>
    <row r="112" spans="1:16" x14ac:dyDescent="0.3">
      <c r="A112" s="1" t="s">
        <v>5</v>
      </c>
      <c r="B112" s="121">
        <f t="shared" ref="B112:B114" si="4">(C71-B71)/B71*100</f>
        <v>-31.578947368421051</v>
      </c>
      <c r="C112" s="121">
        <f t="shared" ref="C112:C114" si="5">(E71-B71)/B71*100</f>
        <v>-19.821787670757928</v>
      </c>
      <c r="D112" s="121">
        <f t="shared" ref="D112:D114" si="6">(E71-C71)/C71*100</f>
        <v>17.183541096584563</v>
      </c>
      <c r="E112" s="121">
        <f t="shared" ref="E112:E114" si="7">(E71-D71)/D71*100</f>
        <v>13.898021252755086</v>
      </c>
      <c r="F112" s="123">
        <f t="shared" ref="F112:F114" si="8">(G71-F71)/F71*100</f>
        <v>-28.623853211009177</v>
      </c>
      <c r="G112" s="121">
        <f t="shared" ref="G112:G114" si="9">(I71-F71)/F71*100</f>
        <v>-34.697973679902631</v>
      </c>
      <c r="H112" s="121">
        <f t="shared" ref="H112:H114" si="10">(I71-G71)/G71*100</f>
        <v>-8.5100145386810642</v>
      </c>
      <c r="I112" s="149">
        <f t="shared" ref="I112:I114" si="11">(I71-H71)/H71*100</f>
        <v>-7.0767510588692781</v>
      </c>
      <c r="J112" s="121">
        <f t="shared" ref="J112:J114" si="12">(K71-J71)/J71*100</f>
        <v>-27.586206896551722</v>
      </c>
      <c r="K112" s="121">
        <f t="shared" ref="K112:K114" si="13">(M71-J71)/J71*100</f>
        <v>-23.670566107995686</v>
      </c>
      <c r="L112" s="121">
        <f t="shared" ref="L112:L114" si="14">(M71-K71)/K71*100</f>
        <v>5.407313469910715</v>
      </c>
      <c r="M112" s="149">
        <f t="shared" ref="M112:M114" si="15">(M71-L71)/L71*100</f>
        <v>3.5580623564035072</v>
      </c>
    </row>
    <row r="113" spans="1:16" x14ac:dyDescent="0.3">
      <c r="A113" s="1" t="s">
        <v>6</v>
      </c>
      <c r="B113" s="121">
        <f t="shared" si="4"/>
        <v>-35</v>
      </c>
      <c r="C113" s="121">
        <f t="shared" si="5"/>
        <v>-27.761282322560106</v>
      </c>
      <c r="D113" s="121">
        <f t="shared" si="6"/>
        <v>11.136488734522922</v>
      </c>
      <c r="E113" s="121">
        <f t="shared" si="7"/>
        <v>2.2839861070621782E-2</v>
      </c>
      <c r="F113" s="123">
        <f t="shared" si="8"/>
        <v>-29.797979797979799</v>
      </c>
      <c r="G113" s="121">
        <f t="shared" si="9"/>
        <v>-24.347244325587592</v>
      </c>
      <c r="H113" s="121">
        <f t="shared" si="10"/>
        <v>7.7643570038392662</v>
      </c>
      <c r="I113" s="149">
        <f t="shared" si="11"/>
        <v>5.4876452361525185</v>
      </c>
      <c r="J113" s="121">
        <f t="shared" si="12"/>
        <v>-30</v>
      </c>
      <c r="K113" s="121">
        <f t="shared" si="13"/>
        <v>-23.890513043490927</v>
      </c>
      <c r="L113" s="121">
        <f t="shared" si="14"/>
        <v>8.7278385092986781</v>
      </c>
      <c r="M113" s="149">
        <f t="shared" si="15"/>
        <v>4.3436514726334057</v>
      </c>
    </row>
    <row r="114" spans="1:16" ht="15" thickBot="1" x14ac:dyDescent="0.35">
      <c r="A114" s="3" t="s">
        <v>7</v>
      </c>
      <c r="B114" s="122">
        <f t="shared" si="4"/>
        <v>-32.926829268292671</v>
      </c>
      <c r="C114" s="122">
        <f t="shared" si="5"/>
        <v>-29.796510839848729</v>
      </c>
      <c r="D114" s="122">
        <f t="shared" si="6"/>
        <v>4.6670202024073397</v>
      </c>
      <c r="E114" s="122">
        <f t="shared" si="7"/>
        <v>1.888249754555835</v>
      </c>
      <c r="F114" s="150">
        <f t="shared" si="8"/>
        <v>-29.062500000000004</v>
      </c>
      <c r="G114" s="122">
        <f t="shared" si="9"/>
        <v>-31.73233973050224</v>
      </c>
      <c r="H114" s="122">
        <f t="shared" si="10"/>
        <v>-3.763650721412843</v>
      </c>
      <c r="I114" s="151">
        <f t="shared" si="11"/>
        <v>1.137274473330016</v>
      </c>
      <c r="J114" s="122">
        <f t="shared" si="12"/>
        <v>-28.518518518518526</v>
      </c>
      <c r="K114" s="122">
        <f t="shared" si="13"/>
        <v>-27.258112534755586</v>
      </c>
      <c r="L114" s="122">
        <f t="shared" si="14"/>
        <v>1.7632622570776924</v>
      </c>
      <c r="M114" s="151">
        <f t="shared" si="15"/>
        <v>2.8288461550575645</v>
      </c>
    </row>
    <row r="115" spans="1:16" x14ac:dyDescent="0.3">
      <c r="A115" s="17"/>
      <c r="B115" s="119"/>
      <c r="C115" s="119"/>
      <c r="D115" s="119"/>
      <c r="E115" s="119"/>
      <c r="F115" s="119"/>
      <c r="G115" s="119"/>
      <c r="H115" s="119"/>
      <c r="I115" s="119"/>
      <c r="J115" s="119"/>
      <c r="K115" s="119"/>
      <c r="L115" s="119"/>
      <c r="M115" s="119"/>
      <c r="P115" s="88"/>
    </row>
    <row r="116" spans="1:16" ht="15" thickBot="1" x14ac:dyDescent="0.35">
      <c r="A116" s="47"/>
      <c r="B116" s="47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</row>
    <row r="117" spans="1:16" ht="15" thickBot="1" x14ac:dyDescent="0.35">
      <c r="A117" s="1114" t="s">
        <v>13</v>
      </c>
      <c r="B117" s="1097" t="s">
        <v>1</v>
      </c>
      <c r="C117" s="1098"/>
      <c r="D117" s="1098"/>
      <c r="E117" s="1099"/>
      <c r="F117" s="1097" t="s">
        <v>2</v>
      </c>
      <c r="G117" s="1098"/>
      <c r="H117" s="1098"/>
      <c r="I117" s="1099"/>
      <c r="J117" s="1097" t="s">
        <v>3</v>
      </c>
      <c r="K117" s="1098"/>
      <c r="L117" s="1098"/>
      <c r="M117" s="1099"/>
    </row>
    <row r="118" spans="1:16" ht="15" thickBot="1" x14ac:dyDescent="0.35">
      <c r="A118" s="1115"/>
      <c r="B118" s="8" t="s">
        <v>11</v>
      </c>
      <c r="C118" s="8" t="s">
        <v>89</v>
      </c>
      <c r="D118" s="8" t="s">
        <v>88</v>
      </c>
      <c r="E118" s="8" t="s">
        <v>87</v>
      </c>
      <c r="F118" s="9" t="s">
        <v>11</v>
      </c>
      <c r="G118" s="8" t="s">
        <v>89</v>
      </c>
      <c r="H118" s="8" t="s">
        <v>88</v>
      </c>
      <c r="I118" s="8" t="s">
        <v>87</v>
      </c>
      <c r="J118" s="9" t="s">
        <v>11</v>
      </c>
      <c r="K118" s="8" t="s">
        <v>89</v>
      </c>
      <c r="L118" s="8" t="s">
        <v>88</v>
      </c>
      <c r="M118" s="8" t="s">
        <v>87</v>
      </c>
    </row>
    <row r="119" spans="1:16" x14ac:dyDescent="0.3">
      <c r="A119" s="1" t="s">
        <v>4</v>
      </c>
      <c r="B119" s="121">
        <f>(C78-B78)/B78*100</f>
        <v>-2.0933918230330124</v>
      </c>
      <c r="C119" s="121">
        <f>(E78-B78)/B78*100</f>
        <v>-3.321580992744535</v>
      </c>
      <c r="D119" s="121">
        <f>(E77-C77)/C77*100</f>
        <v>0.24875621890547264</v>
      </c>
      <c r="E119" s="121">
        <f>(E78-D78)/D78*100</f>
        <v>-0.25854410648253762</v>
      </c>
      <c r="F119" s="123">
        <f>(G78-F78)/F78*100</f>
        <v>-1.4859589472358552</v>
      </c>
      <c r="G119" s="121">
        <f>(I78-F78)/F78*100</f>
        <v>-0.74121220872765603</v>
      </c>
      <c r="H119" s="121">
        <f>(I77-G77)/G77*100</f>
        <v>0.24875621890547264</v>
      </c>
      <c r="I119" s="149">
        <f>(I78-H78)/H78*100</f>
        <v>-6.7951334327271073E-2</v>
      </c>
      <c r="J119" s="121">
        <f>(K78-J78)/J78*100</f>
        <v>-1.6479988585289107</v>
      </c>
      <c r="K119" s="121">
        <f>(M78-J78)/J78*100</f>
        <v>-2.0192003339403568</v>
      </c>
      <c r="L119" s="121">
        <f>(M77-K77)/K77*100</f>
        <v>0.24875621890547264</v>
      </c>
      <c r="M119" s="149">
        <f>(M78-L78)/L78*100</f>
        <v>-2.2798025645391656E-4</v>
      </c>
    </row>
    <row r="120" spans="1:16" x14ac:dyDescent="0.3">
      <c r="A120" s="1" t="s">
        <v>5</v>
      </c>
      <c r="B120" s="121">
        <f t="shared" ref="B120:B122" si="16">(C79-B79)/B79*100</f>
        <v>2.8600295329136607</v>
      </c>
      <c r="C120" s="121">
        <f t="shared" ref="C120:C122" si="17">(E79-B79)/B79*100</f>
        <v>1.6391818028876446</v>
      </c>
      <c r="D120" s="121">
        <f t="shared" ref="D120:D122" si="18">(E78-C78)/C78*100</f>
        <v>-1.2544497175221925</v>
      </c>
      <c r="E120" s="121">
        <f t="shared" ref="E120:E122" si="19">(E79-D79)/D79*100</f>
        <v>-0.4042835840564184</v>
      </c>
      <c r="F120" s="123">
        <f t="shared" ref="F120:F122" si="20">(G79-F79)/F79*100</f>
        <v>-1.5045871559633077</v>
      </c>
      <c r="G120" s="121">
        <f t="shared" ref="G120:G122" si="21">(I79-F79)/F79*100</f>
        <v>-3.1857424502316642</v>
      </c>
      <c r="H120" s="121">
        <f t="shared" ref="H120:H122" si="22">(I78-G78)/G78*100</f>
        <v>0.75598029534623667</v>
      </c>
      <c r="I120" s="149">
        <f t="shared" ref="I120:I122" si="23">(I79-H79)/H79*100</f>
        <v>4.5070846840620953E-2</v>
      </c>
      <c r="J120" s="121">
        <f t="shared" ref="J120:J122" si="24">(K79-J79)/J79*100</f>
        <v>2.2467771639042442</v>
      </c>
      <c r="K120" s="121">
        <f t="shared" ref="K120:K122" si="25">(M79-J79)/J79*100</f>
        <v>1.1197532056451716</v>
      </c>
      <c r="L120" s="121">
        <f t="shared" ref="L120:L122" si="26">(M78-K78)/K78*100</f>
        <v>-0.37742137536937759</v>
      </c>
      <c r="M120" s="149">
        <f t="shared" ref="M120:M122" si="27">(M79-L79)/L79*100</f>
        <v>-0.2325278169464953</v>
      </c>
    </row>
    <row r="121" spans="1:16" x14ac:dyDescent="0.3">
      <c r="A121" s="1" t="s">
        <v>6</v>
      </c>
      <c r="B121" s="121">
        <f t="shared" si="16"/>
        <v>3.3988279903481402</v>
      </c>
      <c r="C121" s="121">
        <f t="shared" si="17"/>
        <v>1.2350256671588895</v>
      </c>
      <c r="D121" s="121">
        <f t="shared" si="18"/>
        <v>-1.1869019827914431</v>
      </c>
      <c r="E121" s="121">
        <f t="shared" si="19"/>
        <v>-1.5214239620320789</v>
      </c>
      <c r="F121" s="123">
        <f t="shared" si="20"/>
        <v>0.56236080178174797</v>
      </c>
      <c r="G121" s="121">
        <f t="shared" si="21"/>
        <v>-1.1469069005337378</v>
      </c>
      <c r="H121" s="121">
        <f t="shared" si="22"/>
        <v>-1.7068361314758835</v>
      </c>
      <c r="I121" s="149">
        <f t="shared" si="23"/>
        <v>0.39592581239617614</v>
      </c>
      <c r="J121" s="121">
        <f t="shared" si="24"/>
        <v>2.7967036532346849</v>
      </c>
      <c r="K121" s="121">
        <f t="shared" si="25"/>
        <v>0.75000303731508511</v>
      </c>
      <c r="L121" s="121">
        <f t="shared" si="26"/>
        <v>-1.1022586623463191</v>
      </c>
      <c r="M121" s="149">
        <f t="shared" si="27"/>
        <v>-0.83296309586364037</v>
      </c>
    </row>
    <row r="122" spans="1:16" ht="15" thickBot="1" x14ac:dyDescent="0.35">
      <c r="A122" s="3" t="s">
        <v>7</v>
      </c>
      <c r="B122" s="122">
        <f t="shared" si="16"/>
        <v>0.76871904797104029</v>
      </c>
      <c r="C122" s="122">
        <f t="shared" si="17"/>
        <v>-0.75881651660280092</v>
      </c>
      <c r="D122" s="122">
        <f t="shared" si="18"/>
        <v>-2.0926758699733359</v>
      </c>
      <c r="E122" s="122">
        <f t="shared" si="19"/>
        <v>-0.61189049175508226</v>
      </c>
      <c r="F122" s="150">
        <f t="shared" si="20"/>
        <v>-0.4243967503334477</v>
      </c>
      <c r="G122" s="122">
        <f t="shared" si="21"/>
        <v>-1.299499015049749</v>
      </c>
      <c r="H122" s="122">
        <f t="shared" si="22"/>
        <v>-1.699709204007869</v>
      </c>
      <c r="I122" s="151">
        <f t="shared" si="23"/>
        <v>4.7078616382093819E-2</v>
      </c>
      <c r="J122" s="122">
        <f t="shared" si="24"/>
        <v>0.83168875105723628</v>
      </c>
      <c r="K122" s="122">
        <f t="shared" si="25"/>
        <v>-0.28910715450241431</v>
      </c>
      <c r="L122" s="122">
        <f t="shared" si="26"/>
        <v>-1.9910177497750894</v>
      </c>
      <c r="M122" s="151">
        <f t="shared" si="27"/>
        <v>-0.28207882625504654</v>
      </c>
    </row>
    <row r="123" spans="1:16" x14ac:dyDescent="0.3">
      <c r="A123" s="17"/>
      <c r="B123" s="119"/>
      <c r="C123" s="119"/>
      <c r="D123" s="119"/>
      <c r="E123" s="119"/>
      <c r="F123" s="119"/>
      <c r="G123" s="119"/>
      <c r="H123" s="119"/>
      <c r="I123" s="119"/>
      <c r="J123" s="119"/>
      <c r="K123" s="119"/>
      <c r="L123" s="119"/>
      <c r="M123" s="119"/>
      <c r="P123" s="88"/>
    </row>
    <row r="124" spans="1:16" ht="15" thickBot="1" x14ac:dyDescent="0.35">
      <c r="A124" s="47"/>
      <c r="B124" s="47"/>
      <c r="C124" s="47"/>
      <c r="D124" s="47"/>
      <c r="E124" s="47"/>
      <c r="F124" s="47"/>
      <c r="G124" s="47"/>
      <c r="H124" s="47"/>
      <c r="I124" s="47"/>
      <c r="J124" s="47"/>
      <c r="K124" s="47"/>
      <c r="L124" s="47"/>
      <c r="M124" s="47"/>
    </row>
    <row r="125" spans="1:16" ht="15" thickBot="1" x14ac:dyDescent="0.35">
      <c r="A125" s="1114" t="s">
        <v>14</v>
      </c>
      <c r="B125" s="1097" t="s">
        <v>1</v>
      </c>
      <c r="C125" s="1098"/>
      <c r="D125" s="1098"/>
      <c r="E125" s="1099"/>
      <c r="F125" s="1097" t="s">
        <v>2</v>
      </c>
      <c r="G125" s="1098"/>
      <c r="H125" s="1098"/>
      <c r="I125" s="1099"/>
      <c r="J125" s="1097" t="s">
        <v>3</v>
      </c>
      <c r="K125" s="1098"/>
      <c r="L125" s="1098"/>
      <c r="M125" s="1099"/>
    </row>
    <row r="126" spans="1:16" ht="15" thickBot="1" x14ac:dyDescent="0.35">
      <c r="A126" s="1115"/>
      <c r="B126" s="8" t="s">
        <v>11</v>
      </c>
      <c r="C126" s="8" t="s">
        <v>89</v>
      </c>
      <c r="D126" s="8" t="s">
        <v>88</v>
      </c>
      <c r="E126" s="8" t="s">
        <v>87</v>
      </c>
      <c r="F126" s="9" t="s">
        <v>11</v>
      </c>
      <c r="G126" s="8" t="s">
        <v>89</v>
      </c>
      <c r="H126" s="8" t="s">
        <v>88</v>
      </c>
      <c r="I126" s="8" t="s">
        <v>87</v>
      </c>
      <c r="J126" s="9" t="s">
        <v>11</v>
      </c>
      <c r="K126" s="8" t="s">
        <v>89</v>
      </c>
      <c r="L126" s="8" t="s">
        <v>88</v>
      </c>
      <c r="M126" s="8" t="s">
        <v>87</v>
      </c>
    </row>
    <row r="127" spans="1:16" x14ac:dyDescent="0.3">
      <c r="A127" s="1" t="s">
        <v>4</v>
      </c>
      <c r="B127" s="121">
        <f>(C86-B86)/B86*100</f>
        <v>-30.833333333333336</v>
      </c>
      <c r="C127" s="121">
        <f>(E86-B86)/B86*100</f>
        <v>-33.272774170395536</v>
      </c>
      <c r="D127" s="121">
        <f>(E86-C86)/C86*100</f>
        <v>-3.5269024150296908</v>
      </c>
      <c r="E127" s="121">
        <f>(E86-D86)/D86*100</f>
        <v>-2.3504012249690764</v>
      </c>
      <c r="F127" s="123">
        <f>(G86-F86)/F86*100</f>
        <v>-28.49462365591398</v>
      </c>
      <c r="G127" s="121">
        <f>(I86-F86)/F86*100</f>
        <v>-34.37402202627797</v>
      </c>
      <c r="H127" s="121">
        <f>(I86-G86)/G86*100</f>
        <v>-8.2223165179526507</v>
      </c>
      <c r="I127" s="149">
        <f>(I86-H86)/H86*100</f>
        <v>2.1458736662116942</v>
      </c>
      <c r="J127" s="121">
        <f>(K86-J86)/J86*100</f>
        <v>-27.868852459016392</v>
      </c>
      <c r="K127" s="121">
        <f>(M86-J86)/J86*100</f>
        <v>-30.125171050020217</v>
      </c>
      <c r="L127" s="121">
        <f>(M86-K86)/K86*100</f>
        <v>-3.1280780466189344</v>
      </c>
      <c r="M127" s="149">
        <f>(M86-L86)/L86*100</f>
        <v>1.4848706178277868</v>
      </c>
    </row>
    <row r="128" spans="1:16" x14ac:dyDescent="0.3">
      <c r="A128" s="1" t="s">
        <v>5</v>
      </c>
      <c r="B128" s="121">
        <f t="shared" ref="B128:B130" si="28">(C87-B87)/B87*100</f>
        <v>-33.333333333333329</v>
      </c>
      <c r="C128" s="121">
        <f t="shared" ref="C128:C130" si="29">(E87-B87)/B87*100</f>
        <v>-21.087235637392158</v>
      </c>
      <c r="D128" s="121">
        <f t="shared" ref="D128:D130" si="30">(E87-C87)/C87*100</f>
        <v>18.369146543911754</v>
      </c>
      <c r="E128" s="121">
        <f t="shared" ref="E128:E130" si="31">(E87-D87)/D87*100</f>
        <v>15.409917880313955</v>
      </c>
      <c r="F128" s="123">
        <f t="shared" ref="F128:F130" si="32">(G87-F87)/F87*100</f>
        <v>-26.934984520123844</v>
      </c>
      <c r="G128" s="121">
        <f t="shared" ref="G128:G130" si="33">(I87-F87)/F87*100</f>
        <v>-31.921934678447077</v>
      </c>
      <c r="H128" s="121">
        <f t="shared" ref="H128:H130" si="34">(I87-G87)/G87*100</f>
        <v>-6.8253597505864603</v>
      </c>
      <c r="I128" s="149">
        <f t="shared" ref="I128:I130" si="35">(I87-H87)/H87*100</f>
        <v>-6.8253597505864603</v>
      </c>
      <c r="J128" s="121">
        <f t="shared" ref="J128:J130" si="36">(K87-J87)/J87*100</f>
        <v>-29.166666666666668</v>
      </c>
      <c r="K128" s="121">
        <f t="shared" ref="K128:K130" si="37">(M87-J87)/J87*100</f>
        <v>-24.189711427255034</v>
      </c>
      <c r="L128" s="121">
        <f t="shared" ref="L128:L130" si="38">(M87-K87)/K87*100</f>
        <v>7.0262897497576002</v>
      </c>
      <c r="M128" s="149">
        <f t="shared" ref="M128:M130" si="39">(M87-L87)/L87*100</f>
        <v>3.5457600017980004</v>
      </c>
    </row>
    <row r="129" spans="1:16" x14ac:dyDescent="0.3">
      <c r="A129" s="1" t="s">
        <v>6</v>
      </c>
      <c r="B129" s="121">
        <f t="shared" si="28"/>
        <v>-36.585365853658537</v>
      </c>
      <c r="C129" s="121">
        <f t="shared" si="29"/>
        <v>-28.639137106693475</v>
      </c>
      <c r="D129" s="121">
        <f t="shared" si="30"/>
        <v>12.530591485598746</v>
      </c>
      <c r="E129" s="121">
        <f t="shared" si="31"/>
        <v>2.0626294869384023</v>
      </c>
      <c r="F129" s="123">
        <f t="shared" si="32"/>
        <v>-29.14691943127961</v>
      </c>
      <c r="G129" s="121">
        <f t="shared" si="33"/>
        <v>-22.638295115796716</v>
      </c>
      <c r="H129" s="121">
        <f t="shared" si="34"/>
        <v>9.1860851542935844</v>
      </c>
      <c r="I129" s="149">
        <f t="shared" si="35"/>
        <v>4.9731172383722999</v>
      </c>
      <c r="J129" s="121">
        <f t="shared" si="36"/>
        <v>-31.481481481481488</v>
      </c>
      <c r="K129" s="121">
        <f t="shared" si="37"/>
        <v>-24.105622894566515</v>
      </c>
      <c r="L129" s="121">
        <f t="shared" si="38"/>
        <v>10.764766586308335</v>
      </c>
      <c r="M129" s="149">
        <f t="shared" si="39"/>
        <v>5.0845221459848249</v>
      </c>
    </row>
    <row r="130" spans="1:16" ht="15" thickBot="1" x14ac:dyDescent="0.35">
      <c r="A130" s="3" t="s">
        <v>7</v>
      </c>
      <c r="B130" s="122">
        <f t="shared" si="28"/>
        <v>-33.333333333333329</v>
      </c>
      <c r="C130" s="122">
        <f t="shared" si="29"/>
        <v>-29.147467611618676</v>
      </c>
      <c r="D130" s="122">
        <f t="shared" si="30"/>
        <v>6.2787985825719792</v>
      </c>
      <c r="E130" s="122">
        <f t="shared" si="31"/>
        <v>2.4373962241657732</v>
      </c>
      <c r="F130" s="150">
        <f t="shared" si="32"/>
        <v>-28.074866310160434</v>
      </c>
      <c r="G130" s="122">
        <f t="shared" si="33"/>
        <v>-30.116262446453312</v>
      </c>
      <c r="H130" s="122">
        <f t="shared" si="34"/>
        <v>-2.838223624436937</v>
      </c>
      <c r="I130" s="151">
        <f t="shared" si="35"/>
        <v>0.91319631284349378</v>
      </c>
      <c r="J130" s="122">
        <f t="shared" si="36"/>
        <v>-28.877005347593581</v>
      </c>
      <c r="K130" s="122">
        <f t="shared" si="37"/>
        <v>-26.775724982268535</v>
      </c>
      <c r="L130" s="122">
        <f t="shared" si="38"/>
        <v>2.9544317918479992</v>
      </c>
      <c r="M130" s="151">
        <f t="shared" si="39"/>
        <v>2.9544317918479992</v>
      </c>
    </row>
    <row r="131" spans="1:16" ht="15.6" x14ac:dyDescent="0.3">
      <c r="A131" s="51"/>
    </row>
    <row r="132" spans="1:16" ht="15" thickBot="1" x14ac:dyDescent="0.35">
      <c r="A132" s="11"/>
    </row>
    <row r="133" spans="1:16" ht="15" thickBot="1" x14ac:dyDescent="0.35">
      <c r="A133" s="1114" t="s">
        <v>15</v>
      </c>
      <c r="B133" s="1097" t="s">
        <v>1</v>
      </c>
      <c r="C133" s="1098"/>
      <c r="D133" s="1098"/>
      <c r="E133" s="1099"/>
      <c r="F133" s="1097" t="s">
        <v>2</v>
      </c>
      <c r="G133" s="1098"/>
      <c r="H133" s="1098"/>
      <c r="I133" s="1099"/>
      <c r="J133" s="1097" t="s">
        <v>3</v>
      </c>
      <c r="K133" s="1098"/>
      <c r="L133" s="1098"/>
      <c r="M133" s="1099"/>
    </row>
    <row r="134" spans="1:16" ht="15" thickBot="1" x14ac:dyDescent="0.35">
      <c r="A134" s="1115"/>
      <c r="B134" s="8" t="s">
        <v>11</v>
      </c>
      <c r="C134" s="8" t="s">
        <v>89</v>
      </c>
      <c r="D134" s="8" t="s">
        <v>88</v>
      </c>
      <c r="E134" s="8" t="s">
        <v>87</v>
      </c>
      <c r="F134" s="9" t="s">
        <v>11</v>
      </c>
      <c r="G134" s="8" t="s">
        <v>89</v>
      </c>
      <c r="H134" s="8" t="s">
        <v>88</v>
      </c>
      <c r="I134" s="8" t="s">
        <v>87</v>
      </c>
      <c r="J134" s="9" t="s">
        <v>11</v>
      </c>
      <c r="K134" s="8" t="s">
        <v>89</v>
      </c>
      <c r="L134" s="8" t="s">
        <v>88</v>
      </c>
      <c r="M134" s="8" t="s">
        <v>87</v>
      </c>
    </row>
    <row r="135" spans="1:16" x14ac:dyDescent="0.3">
      <c r="A135" s="1" t="s">
        <v>4</v>
      </c>
      <c r="B135" s="121">
        <f>(C94-B94)/B94*100</f>
        <v>-2.3418981700957606</v>
      </c>
      <c r="C135" s="121">
        <f>(E94-B94)/B94*100</f>
        <v>-2.5942799377640253</v>
      </c>
      <c r="D135" s="121">
        <f>(E94-C94)/C94*100</f>
        <v>-0.25843402947545496</v>
      </c>
      <c r="E135" s="121">
        <f>(E94-D94)/D94*100</f>
        <v>0.67007638377293899</v>
      </c>
      <c r="F135" s="123">
        <f>(G94-F94)/F94*100</f>
        <v>-4.8427006009190432</v>
      </c>
      <c r="G135" s="121">
        <f>(I94-F94)/F94*100</f>
        <v>-4.3632989297665397</v>
      </c>
      <c r="H135" s="121">
        <f>(I94-G94)/G94*100</f>
        <v>0.50379915590283564</v>
      </c>
      <c r="I135" s="149">
        <f>(I94-H94)/H94*100</f>
        <v>0.56917659239492679</v>
      </c>
      <c r="J135" s="121">
        <f>(K94-J94)/J94*100</f>
        <v>-3.4599542334096123</v>
      </c>
      <c r="K135" s="121">
        <f>(M94-J94)/J94*100</f>
        <v>-3.23463346133145</v>
      </c>
      <c r="L135" s="121">
        <f>(M94-K94)/K94*100</f>
        <v>0.23339617284098987</v>
      </c>
      <c r="M135" s="149">
        <f>(M94-L94)/L94*100</f>
        <v>0.7492260969173582</v>
      </c>
    </row>
    <row r="136" spans="1:16" x14ac:dyDescent="0.3">
      <c r="A136" s="1" t="s">
        <v>5</v>
      </c>
      <c r="B136" s="121">
        <f t="shared" ref="B136:B138" si="40">(C95-B95)/B95*100</f>
        <v>-1.0546500479386332</v>
      </c>
      <c r="C136" s="121">
        <f t="shared" ref="C136:C138" si="41">(E95-B95)/B95*100</f>
        <v>-2.2003714944119639</v>
      </c>
      <c r="D136" s="121">
        <f t="shared" ref="D136:D138" si="42">(E95-C95)/C95*100</f>
        <v>-1.1579335936741124</v>
      </c>
      <c r="E136" s="121">
        <f t="shared" ref="E136:E138" si="43">(E95-D95)/D95*100</f>
        <v>-1.0524662612005864</v>
      </c>
      <c r="F136" s="123">
        <f t="shared" ref="F136:F138" si="44">(G95-F95)/F95*100</f>
        <v>-1.7803615223907783</v>
      </c>
      <c r="G136" s="121">
        <f t="shared" ref="G136:G138" si="45">(I95-F95)/F95*100</f>
        <v>-3.3728662056472993</v>
      </c>
      <c r="H136" s="121">
        <f t="shared" ref="H136:H138" si="46">(I95-G95)/G95*100</f>
        <v>-1.621370947745403</v>
      </c>
      <c r="I136" s="149">
        <f t="shared" ref="I136:I138" si="47">(I95-H95)/H95*100</f>
        <v>-1.054030700211249</v>
      </c>
      <c r="J136" s="121">
        <f t="shared" ref="J136:J138" si="48">(K95-J95)/J95*100</f>
        <v>-1.1963734928498</v>
      </c>
      <c r="K136" s="121">
        <f t="shared" ref="K136:K138" si="49">(M95-J95)/J95*100</f>
        <v>-2.764503164299343</v>
      </c>
      <c r="L136" s="121">
        <f t="shared" ref="L136:L138" si="50">(M95-K95)/K95*100</f>
        <v>-1.5871175248168252</v>
      </c>
      <c r="M136" s="149">
        <f t="shared" ref="M136:M138" si="51">(M95-L95)/L95*100</f>
        <v>-1.2508229098090806</v>
      </c>
    </row>
    <row r="137" spans="1:16" x14ac:dyDescent="0.3">
      <c r="A137" s="1" t="s">
        <v>6</v>
      </c>
      <c r="B137" s="121">
        <f t="shared" si="40"/>
        <v>-6.301945383140005</v>
      </c>
      <c r="C137" s="121">
        <f t="shared" si="41"/>
        <v>-3.873761270864569</v>
      </c>
      <c r="D137" s="121">
        <f t="shared" si="42"/>
        <v>2.5914989614293549</v>
      </c>
      <c r="E137" s="121">
        <f t="shared" si="43"/>
        <v>1.2005949851253643</v>
      </c>
      <c r="F137" s="123">
        <f t="shared" si="44"/>
        <v>-5.0260261114429561</v>
      </c>
      <c r="G137" s="121">
        <f t="shared" si="45"/>
        <v>-6.809005618406462</v>
      </c>
      <c r="H137" s="121">
        <f t="shared" si="46"/>
        <v>-1.877334846550343</v>
      </c>
      <c r="I137" s="149">
        <f t="shared" si="47"/>
        <v>-4.2012927054478375</v>
      </c>
      <c r="J137" s="121">
        <f t="shared" si="48"/>
        <v>-5.2866912151499221</v>
      </c>
      <c r="K137" s="121">
        <f t="shared" si="49"/>
        <v>-5.5479933693787569</v>
      </c>
      <c r="L137" s="121">
        <f t="shared" si="50"/>
        <v>-0.27588747302916722</v>
      </c>
      <c r="M137" s="149">
        <f t="shared" si="51"/>
        <v>-2.0173180874155627</v>
      </c>
    </row>
    <row r="138" spans="1:16" ht="15" thickBot="1" x14ac:dyDescent="0.35">
      <c r="A138" s="3" t="s">
        <v>7</v>
      </c>
      <c r="B138" s="122">
        <f t="shared" si="40"/>
        <v>-2.8865201396094728</v>
      </c>
      <c r="C138" s="122">
        <f t="shared" si="41"/>
        <v>-2.6890475810388961</v>
      </c>
      <c r="D138" s="122">
        <f t="shared" si="42"/>
        <v>0.20334206832507856</v>
      </c>
      <c r="E138" s="122">
        <f t="shared" si="43"/>
        <v>0.34955317056485802</v>
      </c>
      <c r="F138" s="150">
        <f t="shared" si="44"/>
        <v>-4.1516404257190596</v>
      </c>
      <c r="G138" s="122">
        <f t="shared" si="45"/>
        <v>-4.8269441542692926</v>
      </c>
      <c r="H138" s="122">
        <f t="shared" si="46"/>
        <v>-0.70455428924360852</v>
      </c>
      <c r="I138" s="151">
        <f t="shared" si="47"/>
        <v>-1.3113396652579001</v>
      </c>
      <c r="J138" s="122">
        <f t="shared" si="48"/>
        <v>-3.3202947330119215</v>
      </c>
      <c r="K138" s="122">
        <f t="shared" si="49"/>
        <v>-3.6357218893200636</v>
      </c>
      <c r="L138" s="122">
        <f t="shared" si="50"/>
        <v>-0.32625994818360987</v>
      </c>
      <c r="M138" s="151">
        <f t="shared" si="51"/>
        <v>-0.52281817347125026</v>
      </c>
    </row>
    <row r="139" spans="1:16" x14ac:dyDescent="0.3">
      <c r="A139" s="17"/>
      <c r="B139" s="119"/>
      <c r="C139" s="119"/>
      <c r="D139" s="119"/>
      <c r="E139" s="119"/>
      <c r="F139" s="119"/>
      <c r="G139" s="119"/>
      <c r="H139" s="119"/>
      <c r="I139" s="119"/>
      <c r="J139" s="119"/>
      <c r="K139" s="119"/>
      <c r="L139" s="119"/>
      <c r="M139" s="119"/>
      <c r="P139" s="88"/>
    </row>
    <row r="140" spans="1:16" ht="15" thickBot="1" x14ac:dyDescent="0.35">
      <c r="A140" s="50"/>
    </row>
    <row r="141" spans="1:16" ht="15" thickBot="1" x14ac:dyDescent="0.35">
      <c r="A141" s="1114" t="s">
        <v>16</v>
      </c>
      <c r="B141" s="1097" t="s">
        <v>1</v>
      </c>
      <c r="C141" s="1098"/>
      <c r="D141" s="1098"/>
      <c r="E141" s="1099"/>
      <c r="F141" s="1097" t="s">
        <v>2</v>
      </c>
      <c r="G141" s="1098"/>
      <c r="H141" s="1098"/>
      <c r="I141" s="1099"/>
      <c r="J141" s="1097" t="s">
        <v>3</v>
      </c>
      <c r="K141" s="1098"/>
      <c r="L141" s="1098"/>
      <c r="M141" s="1099"/>
    </row>
    <row r="142" spans="1:16" ht="15" thickBot="1" x14ac:dyDescent="0.35">
      <c r="A142" s="1115"/>
      <c r="B142" s="8" t="s">
        <v>11</v>
      </c>
      <c r="C142" s="8" t="s">
        <v>89</v>
      </c>
      <c r="D142" s="8" t="s">
        <v>88</v>
      </c>
      <c r="E142" s="8" t="s">
        <v>87</v>
      </c>
      <c r="F142" s="9" t="s">
        <v>11</v>
      </c>
      <c r="G142" s="8" t="s">
        <v>89</v>
      </c>
      <c r="H142" s="8" t="s">
        <v>88</v>
      </c>
      <c r="I142" s="8" t="s">
        <v>87</v>
      </c>
      <c r="J142" s="9" t="s">
        <v>11</v>
      </c>
      <c r="K142" s="8" t="s">
        <v>89</v>
      </c>
      <c r="L142" s="8" t="s">
        <v>88</v>
      </c>
      <c r="M142" s="8" t="s">
        <v>87</v>
      </c>
    </row>
    <row r="143" spans="1:16" x14ac:dyDescent="0.3">
      <c r="A143" s="1" t="s">
        <v>4</v>
      </c>
      <c r="B143" s="121">
        <f>(C102-B102)/B102*100</f>
        <v>-30.967741935483868</v>
      </c>
      <c r="C143" s="121">
        <f>(E102-B102)/B102*100</f>
        <v>-33.827169897551137</v>
      </c>
      <c r="D143" s="121">
        <f>(E102-C102)/C102*100</f>
        <v>-4.1421620011254747</v>
      </c>
      <c r="E143" s="121">
        <f>(E102-D102)/D102*100</f>
        <v>-3.2378427747209968</v>
      </c>
      <c r="F143" s="123">
        <f>(G102-F102)/F102*100</f>
        <v>-26.568265682656829</v>
      </c>
      <c r="G143" s="121">
        <f>(I102-F102)/F102*100</f>
        <v>-32.747255892869234</v>
      </c>
      <c r="H143" s="121">
        <f>(I102-G102)/G102*100</f>
        <v>-8.4146047586309614</v>
      </c>
      <c r="I143" s="149">
        <f>(I102-H102)/H102*100</f>
        <v>1.252742516846878</v>
      </c>
      <c r="J143" s="121">
        <f>(K102-J102)/J102*100</f>
        <v>-26.77824267782427</v>
      </c>
      <c r="K143" s="121">
        <f>(M102-J102)/J102*100</f>
        <v>-29.592684892755138</v>
      </c>
      <c r="L143" s="121">
        <f>(M102-K102)/K102*100</f>
        <v>-3.8437239392484432</v>
      </c>
      <c r="M143" s="149">
        <f>(M102-L102)/L102*100</f>
        <v>0.76256473432049821</v>
      </c>
    </row>
    <row r="144" spans="1:16" x14ac:dyDescent="0.3">
      <c r="A144" s="1" t="s">
        <v>5</v>
      </c>
      <c r="B144" s="121">
        <f t="shared" ref="B144:B146" si="52">(C103-B103)/B103*100</f>
        <v>-31.506849315068493</v>
      </c>
      <c r="C144" s="121">
        <f t="shared" ref="C144:C146" si="53">(E103-B103)/B103*100</f>
        <v>-18.167543648078592</v>
      </c>
      <c r="D144" s="121">
        <f t="shared" ref="D144:D146" si="54">(E103-C103)/C103*100</f>
        <v>19.475386273805249</v>
      </c>
      <c r="E144" s="121">
        <f t="shared" ref="E144:E146" si="55">(E103-D103)/D103*100</f>
        <v>15.995520654179851</v>
      </c>
      <c r="F144" s="123">
        <f t="shared" ref="F144:F146" si="56">(G103-F103)/F103*100</f>
        <v>-27.272727272727277</v>
      </c>
      <c r="G144" s="121">
        <f t="shared" ref="G144:G146" si="57">(I103-F103)/F103*100</f>
        <v>-32.411782683311003</v>
      </c>
      <c r="H144" s="121">
        <f t="shared" ref="H144:H146" si="58">(I103-G103)/G103*100</f>
        <v>-7.0662011895526273</v>
      </c>
      <c r="I144" s="149">
        <f t="shared" ref="I144:I146" si="59">(I103-H103)/H103*100</f>
        <v>-6.0220012029183856</v>
      </c>
      <c r="J144" s="121">
        <f t="shared" ref="J144:J146" si="60">(K103-J103)/J103*100</f>
        <v>-26.728110599078335</v>
      </c>
      <c r="K144" s="121">
        <f t="shared" ref="K144:K146" si="61">(M103-J103)/J103*100</f>
        <v>-21.557348115415291</v>
      </c>
      <c r="L144" s="121">
        <f t="shared" ref="L144:L146" si="62">(M103-K103)/K103*100</f>
        <v>7.0569525720432722</v>
      </c>
      <c r="M144" s="149">
        <f t="shared" ref="M144:M146" si="63">(M103-L103)/L103*100</f>
        <v>5.0744164133017282</v>
      </c>
    </row>
    <row r="145" spans="1:13" s="5" customFormat="1" x14ac:dyDescent="0.3">
      <c r="A145" s="1" t="s">
        <v>6</v>
      </c>
      <c r="B145" s="121">
        <f t="shared" si="52"/>
        <v>-30.487804878048781</v>
      </c>
      <c r="C145" s="121">
        <f t="shared" si="53"/>
        <v>-24.6675173826582</v>
      </c>
      <c r="D145" s="121">
        <f t="shared" si="54"/>
        <v>8.373045168807506</v>
      </c>
      <c r="E145" s="121">
        <f t="shared" si="55"/>
        <v>-1.1637828060475641</v>
      </c>
      <c r="F145" s="123">
        <f t="shared" si="56"/>
        <v>-26.035502958579883</v>
      </c>
      <c r="G145" s="121">
        <f t="shared" si="57"/>
        <v>-18.840616854027367</v>
      </c>
      <c r="H145" s="121">
        <f t="shared" si="58"/>
        <v>9.7274860133549979</v>
      </c>
      <c r="I145" s="149">
        <f t="shared" si="59"/>
        <v>10.168158647946775</v>
      </c>
      <c r="J145" s="121">
        <f t="shared" si="60"/>
        <v>-26.086956521739136</v>
      </c>
      <c r="K145" s="121">
        <f t="shared" si="61"/>
        <v>-19.665523680988649</v>
      </c>
      <c r="L145" s="121">
        <f t="shared" si="62"/>
        <v>8.6878209021918362</v>
      </c>
      <c r="M145" s="149">
        <f t="shared" si="63"/>
        <v>6.7555929750417576</v>
      </c>
    </row>
    <row r="146" spans="1:13" s="5" customFormat="1" ht="15" thickBot="1" x14ac:dyDescent="0.35">
      <c r="A146" s="3" t="s">
        <v>7</v>
      </c>
      <c r="B146" s="122">
        <f t="shared" si="52"/>
        <v>-30.519480519480517</v>
      </c>
      <c r="C146" s="122">
        <f t="shared" si="53"/>
        <v>-27.52749599833313</v>
      </c>
      <c r="D146" s="122">
        <f t="shared" si="54"/>
        <v>4.3062207126794165</v>
      </c>
      <c r="E146" s="122">
        <f t="shared" si="55"/>
        <v>1.4615056023336115</v>
      </c>
      <c r="F146" s="150">
        <f t="shared" si="56"/>
        <v>-26.110124333925395</v>
      </c>
      <c r="G146" s="122">
        <f t="shared" si="57"/>
        <v>-28.278342565683545</v>
      </c>
      <c r="H146" s="122">
        <f t="shared" si="58"/>
        <v>-2.934391501153454</v>
      </c>
      <c r="I146" s="151">
        <f t="shared" si="59"/>
        <v>2.4855155723862059</v>
      </c>
      <c r="J146" s="122">
        <f t="shared" si="60"/>
        <v>-25.714285714285719</v>
      </c>
      <c r="K146" s="122">
        <f t="shared" si="61"/>
        <v>-24.325432910088164</v>
      </c>
      <c r="L146" s="122">
        <f t="shared" si="62"/>
        <v>1.8696095441120915</v>
      </c>
      <c r="M146" s="151">
        <f t="shared" si="63"/>
        <v>3.5769214359128538</v>
      </c>
    </row>
    <row r="147" spans="1:13" s="5" customFormat="1" x14ac:dyDescent="0.3">
      <c r="A147" s="56" t="s">
        <v>63</v>
      </c>
    </row>
  </sheetData>
  <mergeCells count="100">
    <mergeCell ref="P18:T18"/>
    <mergeCell ref="P2:T2"/>
    <mergeCell ref="P3:T3"/>
    <mergeCell ref="P4:Q5"/>
    <mergeCell ref="R4:S4"/>
    <mergeCell ref="T4:T5"/>
    <mergeCell ref="A100:A101"/>
    <mergeCell ref="A109:A110"/>
    <mergeCell ref="A84:A85"/>
    <mergeCell ref="P6:P8"/>
    <mergeCell ref="P9:Q9"/>
    <mergeCell ref="J28:M28"/>
    <mergeCell ref="J36:M36"/>
    <mergeCell ref="J44:M44"/>
    <mergeCell ref="J20:M20"/>
    <mergeCell ref="P10:T10"/>
    <mergeCell ref="P11:T11"/>
    <mergeCell ref="P12:Q13"/>
    <mergeCell ref="R12:S12"/>
    <mergeCell ref="T12:T13"/>
    <mergeCell ref="P14:P16"/>
    <mergeCell ref="P17:Q17"/>
    <mergeCell ref="J117:M117"/>
    <mergeCell ref="B125:E125"/>
    <mergeCell ref="B52:E52"/>
    <mergeCell ref="F52:I52"/>
    <mergeCell ref="J52:M52"/>
    <mergeCell ref="B100:E100"/>
    <mergeCell ref="F100:I100"/>
    <mergeCell ref="J100:M100"/>
    <mergeCell ref="B109:E109"/>
    <mergeCell ref="F109:I109"/>
    <mergeCell ref="J109:M109"/>
    <mergeCell ref="A141:A142"/>
    <mergeCell ref="A117:A118"/>
    <mergeCell ref="A125:A126"/>
    <mergeCell ref="B117:E117"/>
    <mergeCell ref="F117:I117"/>
    <mergeCell ref="A133:A134"/>
    <mergeCell ref="B141:E141"/>
    <mergeCell ref="F141:I141"/>
    <mergeCell ref="A76:A77"/>
    <mergeCell ref="B76:E76"/>
    <mergeCell ref="F76:I76"/>
    <mergeCell ref="J76:M76"/>
    <mergeCell ref="A92:A93"/>
    <mergeCell ref="B84:E84"/>
    <mergeCell ref="F84:I84"/>
    <mergeCell ref="J84:M84"/>
    <mergeCell ref="B92:E92"/>
    <mergeCell ref="F92:I92"/>
    <mergeCell ref="J92:M92"/>
    <mergeCell ref="A52:A53"/>
    <mergeCell ref="A60:A61"/>
    <mergeCell ref="B60:E60"/>
    <mergeCell ref="F60:I60"/>
    <mergeCell ref="A68:A69"/>
    <mergeCell ref="A36:A37"/>
    <mergeCell ref="A44:A45"/>
    <mergeCell ref="B36:E36"/>
    <mergeCell ref="F36:I36"/>
    <mergeCell ref="B44:E44"/>
    <mergeCell ref="F44:I44"/>
    <mergeCell ref="A20:A21"/>
    <mergeCell ref="A28:A29"/>
    <mergeCell ref="B20:E20"/>
    <mergeCell ref="B28:E28"/>
    <mergeCell ref="F20:I20"/>
    <mergeCell ref="F28:I28"/>
    <mergeCell ref="J4:M4"/>
    <mergeCell ref="J12:M12"/>
    <mergeCell ref="A4:A5"/>
    <mergeCell ref="A12:A13"/>
    <mergeCell ref="B4:E4"/>
    <mergeCell ref="B12:E12"/>
    <mergeCell ref="F4:I4"/>
    <mergeCell ref="F12:I12"/>
    <mergeCell ref="P19:T19"/>
    <mergeCell ref="P20:Q21"/>
    <mergeCell ref="R20:S20"/>
    <mergeCell ref="T20:T21"/>
    <mergeCell ref="P22:P24"/>
    <mergeCell ref="P25:Q25"/>
    <mergeCell ref="P26:T26"/>
    <mergeCell ref="P27:T27"/>
    <mergeCell ref="P28:Q29"/>
    <mergeCell ref="R28:S28"/>
    <mergeCell ref="T28:T29"/>
    <mergeCell ref="P30:P32"/>
    <mergeCell ref="P33:Q33"/>
    <mergeCell ref="J60:M60"/>
    <mergeCell ref="B68:E68"/>
    <mergeCell ref="F68:I68"/>
    <mergeCell ref="J68:M68"/>
    <mergeCell ref="J141:M141"/>
    <mergeCell ref="F125:I125"/>
    <mergeCell ref="J125:M125"/>
    <mergeCell ref="B133:E133"/>
    <mergeCell ref="F133:I133"/>
    <mergeCell ref="J133:M13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98"/>
  <sheetViews>
    <sheetView workbookViewId="0"/>
  </sheetViews>
  <sheetFormatPr defaultColWidth="8.88671875" defaultRowHeight="14.4" x14ac:dyDescent="0.3"/>
  <cols>
    <col min="1" max="1" width="27.109375" style="5" customWidth="1"/>
    <col min="2" max="13" width="7.6640625" style="31" customWidth="1"/>
    <col min="14" max="14" width="6.33203125" style="31" hidden="1" customWidth="1"/>
    <col min="15" max="17" width="0" style="31" hidden="1" customWidth="1"/>
    <col min="18" max="23" width="0" style="5" hidden="1" customWidth="1"/>
    <col min="24" max="24" width="5.6640625" style="5" hidden="1" customWidth="1"/>
    <col min="25" max="26" width="0" style="5" hidden="1" customWidth="1"/>
    <col min="27" max="16384" width="8.88671875" style="5"/>
  </cols>
  <sheetData>
    <row r="1" spans="1:24" ht="15.6" x14ac:dyDescent="0.3">
      <c r="A1" s="46" t="s">
        <v>354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</row>
    <row r="2" spans="1:24" x14ac:dyDescent="0.3">
      <c r="A2" s="6"/>
    </row>
    <row r="3" spans="1:24" ht="16.2" thickBot="1" x14ac:dyDescent="0.35">
      <c r="A3" s="7" t="s">
        <v>55</v>
      </c>
    </row>
    <row r="4" spans="1:24" ht="15" thickBot="1" x14ac:dyDescent="0.35">
      <c r="A4" s="1114" t="s">
        <v>0</v>
      </c>
      <c r="B4" s="1097" t="s">
        <v>1</v>
      </c>
      <c r="C4" s="1098"/>
      <c r="D4" s="1098"/>
      <c r="E4" s="1098"/>
      <c r="F4" s="1097" t="s">
        <v>2</v>
      </c>
      <c r="G4" s="1098"/>
      <c r="H4" s="1098"/>
      <c r="I4" s="1098"/>
      <c r="J4" s="1097" t="s">
        <v>3</v>
      </c>
      <c r="K4" s="1098"/>
      <c r="L4" s="1098"/>
      <c r="M4" s="1099"/>
      <c r="R4" s="31"/>
      <c r="S4" s="31"/>
    </row>
    <row r="5" spans="1:24" ht="15" thickBot="1" x14ac:dyDescent="0.35">
      <c r="A5" s="1115"/>
      <c r="B5" s="13">
        <v>2001</v>
      </c>
      <c r="C5" s="14">
        <v>2010</v>
      </c>
      <c r="D5" s="14">
        <v>2014</v>
      </c>
      <c r="E5" s="15">
        <v>2015</v>
      </c>
      <c r="F5" s="13">
        <v>2001</v>
      </c>
      <c r="G5" s="14">
        <v>2010</v>
      </c>
      <c r="H5" s="14">
        <v>2014</v>
      </c>
      <c r="I5" s="15">
        <v>2015</v>
      </c>
      <c r="J5" s="13">
        <v>2001</v>
      </c>
      <c r="K5" s="14">
        <v>2010</v>
      </c>
      <c r="L5" s="14">
        <v>2014</v>
      </c>
      <c r="M5" s="15">
        <v>2015</v>
      </c>
      <c r="P5" s="259"/>
      <c r="R5" s="31"/>
      <c r="S5" s="31"/>
    </row>
    <row r="6" spans="1:24" x14ac:dyDescent="0.3">
      <c r="A6" s="1" t="s">
        <v>4</v>
      </c>
      <c r="B6" s="32">
        <v>110750</v>
      </c>
      <c r="C6" s="32">
        <v>80765</v>
      </c>
      <c r="D6" s="32">
        <v>69122</v>
      </c>
      <c r="E6" s="32">
        <v>67760</v>
      </c>
      <c r="F6" s="33">
        <v>30550</v>
      </c>
      <c r="G6" s="75">
        <v>24566</v>
      </c>
      <c r="H6" s="75">
        <v>21912</v>
      </c>
      <c r="I6" s="34">
        <v>22688</v>
      </c>
      <c r="J6" s="33">
        <v>141300</v>
      </c>
      <c r="K6" s="75">
        <v>105331</v>
      </c>
      <c r="L6" s="75">
        <v>91034</v>
      </c>
      <c r="M6" s="34">
        <v>90448</v>
      </c>
      <c r="P6" s="259"/>
      <c r="R6" s="31"/>
      <c r="S6" s="31"/>
    </row>
    <row r="7" spans="1:24" x14ac:dyDescent="0.3">
      <c r="A7" s="1" t="s">
        <v>5</v>
      </c>
      <c r="B7" s="32">
        <v>54154</v>
      </c>
      <c r="C7" s="32">
        <v>43661</v>
      </c>
      <c r="D7" s="32">
        <v>34444</v>
      </c>
      <c r="E7" s="32">
        <v>33396</v>
      </c>
      <c r="F7" s="33">
        <v>13812</v>
      </c>
      <c r="G7" s="75">
        <v>12655</v>
      </c>
      <c r="H7" s="75">
        <v>10479</v>
      </c>
      <c r="I7" s="34">
        <v>10312</v>
      </c>
      <c r="J7" s="33">
        <v>67966</v>
      </c>
      <c r="K7" s="75">
        <v>56316</v>
      </c>
      <c r="L7" s="75">
        <v>44923</v>
      </c>
      <c r="M7" s="34">
        <v>43708</v>
      </c>
      <c r="P7" s="259"/>
      <c r="R7" s="31"/>
      <c r="S7" s="31"/>
    </row>
    <row r="8" spans="1:24" x14ac:dyDescent="0.3">
      <c r="A8" s="1" t="s">
        <v>6</v>
      </c>
      <c r="B8" s="32">
        <v>39723</v>
      </c>
      <c r="C8" s="32">
        <v>37190</v>
      </c>
      <c r="D8" s="32">
        <v>30032</v>
      </c>
      <c r="E8" s="32">
        <v>29301</v>
      </c>
      <c r="F8" s="33">
        <v>14111</v>
      </c>
      <c r="G8" s="75">
        <v>14160</v>
      </c>
      <c r="H8" s="75">
        <v>11042</v>
      </c>
      <c r="I8" s="34">
        <v>11082</v>
      </c>
      <c r="J8" s="33">
        <v>53834</v>
      </c>
      <c r="K8" s="75">
        <v>51350</v>
      </c>
      <c r="L8" s="75">
        <v>41074</v>
      </c>
      <c r="M8" s="34">
        <v>40383</v>
      </c>
      <c r="P8" s="259"/>
      <c r="S8" s="31"/>
    </row>
    <row r="9" spans="1:24" ht="15" thickBot="1" x14ac:dyDescent="0.35">
      <c r="A9" s="3" t="s">
        <v>7</v>
      </c>
      <c r="B9" s="43">
        <v>204627</v>
      </c>
      <c r="C9" s="43">
        <v>161616</v>
      </c>
      <c r="D9" s="43">
        <v>133598</v>
      </c>
      <c r="E9" s="43">
        <v>130457</v>
      </c>
      <c r="F9" s="44">
        <v>58473</v>
      </c>
      <c r="G9" s="43">
        <v>51381</v>
      </c>
      <c r="H9" s="43">
        <v>43433</v>
      </c>
      <c r="I9" s="38">
        <v>44082</v>
      </c>
      <c r="J9" s="44">
        <v>263100</v>
      </c>
      <c r="K9" s="43">
        <v>212997</v>
      </c>
      <c r="L9" s="43">
        <v>177031</v>
      </c>
      <c r="M9" s="38">
        <v>174539</v>
      </c>
      <c r="P9" s="259"/>
      <c r="R9" s="31"/>
      <c r="S9" s="31"/>
    </row>
    <row r="10" spans="1:24" ht="15" thickBot="1" x14ac:dyDescent="0.35">
      <c r="K10" s="877"/>
      <c r="P10" s="259"/>
      <c r="R10" s="31"/>
      <c r="S10" s="31"/>
    </row>
    <row r="11" spans="1:24" ht="15" thickBot="1" x14ac:dyDescent="0.35">
      <c r="A11" s="1114" t="s">
        <v>8</v>
      </c>
      <c r="B11" s="1097" t="s">
        <v>1</v>
      </c>
      <c r="C11" s="1098"/>
      <c r="D11" s="1098"/>
      <c r="E11" s="1098"/>
      <c r="F11" s="1097" t="s">
        <v>2</v>
      </c>
      <c r="G11" s="1098"/>
      <c r="H11" s="1098"/>
      <c r="I11" s="1098"/>
      <c r="J11" s="1097" t="s">
        <v>3</v>
      </c>
      <c r="K11" s="1098"/>
      <c r="L11" s="1098"/>
      <c r="M11" s="1099"/>
      <c r="R11" s="31"/>
      <c r="S11" s="31"/>
    </row>
    <row r="12" spans="1:24" ht="15" thickBot="1" x14ac:dyDescent="0.35">
      <c r="A12" s="1115"/>
      <c r="B12" s="13">
        <v>2001</v>
      </c>
      <c r="C12" s="14">
        <v>2010</v>
      </c>
      <c r="D12" s="14">
        <v>2014</v>
      </c>
      <c r="E12" s="15">
        <v>2015</v>
      </c>
      <c r="F12" s="13">
        <v>2001</v>
      </c>
      <c r="G12" s="14">
        <v>2010</v>
      </c>
      <c r="H12" s="14">
        <v>2014</v>
      </c>
      <c r="I12" s="15">
        <v>2015</v>
      </c>
      <c r="J12" s="13">
        <v>2001</v>
      </c>
      <c r="K12" s="14">
        <v>2010</v>
      </c>
      <c r="L12" s="14">
        <v>2014</v>
      </c>
      <c r="M12" s="15">
        <v>2015</v>
      </c>
      <c r="P12" s="259"/>
      <c r="R12" s="31"/>
      <c r="S12" s="31"/>
    </row>
    <row r="13" spans="1:24" x14ac:dyDescent="0.3">
      <c r="A13" s="1" t="s">
        <v>4</v>
      </c>
      <c r="B13" s="990">
        <v>1718</v>
      </c>
      <c r="C13" s="991">
        <v>868</v>
      </c>
      <c r="D13" s="991">
        <v>733</v>
      </c>
      <c r="E13" s="899">
        <v>695</v>
      </c>
      <c r="F13" s="990">
        <v>1656</v>
      </c>
      <c r="G13" s="991">
        <v>977</v>
      </c>
      <c r="H13" s="991">
        <v>788</v>
      </c>
      <c r="I13" s="899">
        <v>827</v>
      </c>
      <c r="J13" s="990">
        <v>3374</v>
      </c>
      <c r="K13" s="991">
        <v>1845</v>
      </c>
      <c r="L13" s="991">
        <v>1521</v>
      </c>
      <c r="M13" s="257">
        <v>1522</v>
      </c>
      <c r="P13" s="259"/>
      <c r="R13" s="31"/>
      <c r="S13" s="31"/>
    </row>
    <row r="14" spans="1:24" x14ac:dyDescent="0.3">
      <c r="A14" s="1" t="s">
        <v>5</v>
      </c>
      <c r="B14" s="990">
        <v>790</v>
      </c>
      <c r="C14" s="991">
        <v>438</v>
      </c>
      <c r="D14" s="991">
        <v>356</v>
      </c>
      <c r="E14" s="899">
        <v>399</v>
      </c>
      <c r="F14" s="990">
        <v>684</v>
      </c>
      <c r="G14" s="991">
        <v>455</v>
      </c>
      <c r="H14" s="991">
        <v>373</v>
      </c>
      <c r="I14" s="899">
        <v>345</v>
      </c>
      <c r="J14" s="990">
        <v>1474</v>
      </c>
      <c r="K14" s="991">
        <v>893</v>
      </c>
      <c r="L14" s="991">
        <v>729</v>
      </c>
      <c r="M14" s="257">
        <v>744</v>
      </c>
      <c r="P14" s="259"/>
      <c r="R14" s="31"/>
      <c r="S14" s="31"/>
    </row>
    <row r="15" spans="1:24" x14ac:dyDescent="0.3">
      <c r="A15" s="1" t="s">
        <v>6</v>
      </c>
      <c r="B15" s="990">
        <v>653</v>
      </c>
      <c r="C15" s="991">
        <v>425</v>
      </c>
      <c r="D15" s="991">
        <v>375</v>
      </c>
      <c r="E15" s="899">
        <v>362</v>
      </c>
      <c r="F15" s="990">
        <v>954</v>
      </c>
      <c r="G15" s="991">
        <v>708</v>
      </c>
      <c r="H15" s="991">
        <v>550</v>
      </c>
      <c r="I15" s="899">
        <v>608</v>
      </c>
      <c r="J15" s="990">
        <v>1607</v>
      </c>
      <c r="K15" s="991">
        <v>1133</v>
      </c>
      <c r="L15" s="991">
        <v>925</v>
      </c>
      <c r="M15" s="257">
        <v>970</v>
      </c>
      <c r="P15" s="259"/>
      <c r="R15" s="31"/>
      <c r="S15" s="31"/>
    </row>
    <row r="16" spans="1:24" ht="15" thickBot="1" x14ac:dyDescent="0.35">
      <c r="A16" s="3" t="s">
        <v>7</v>
      </c>
      <c r="B16" s="992">
        <v>3161</v>
      </c>
      <c r="C16" s="993">
        <v>1731</v>
      </c>
      <c r="D16" s="993">
        <v>1464</v>
      </c>
      <c r="E16" s="925">
        <v>1456</v>
      </c>
      <c r="F16" s="992">
        <v>3294</v>
      </c>
      <c r="G16" s="993">
        <v>2140</v>
      </c>
      <c r="H16" s="993">
        <v>1711</v>
      </c>
      <c r="I16" s="925">
        <v>1780</v>
      </c>
      <c r="J16" s="992">
        <v>6455</v>
      </c>
      <c r="K16" s="993">
        <v>3871</v>
      </c>
      <c r="L16" s="993">
        <v>3175</v>
      </c>
      <c r="M16" s="994">
        <v>3236</v>
      </c>
      <c r="P16" s="259"/>
      <c r="R16" s="31"/>
      <c r="S16" s="31"/>
    </row>
    <row r="17" spans="1:27" ht="15" thickBot="1" x14ac:dyDescent="0.35">
      <c r="K17" s="877"/>
      <c r="P17" s="259"/>
      <c r="R17" s="31"/>
      <c r="S17" s="31"/>
    </row>
    <row r="18" spans="1:27" ht="15" thickBot="1" x14ac:dyDescent="0.35">
      <c r="A18" s="1114" t="s">
        <v>9</v>
      </c>
      <c r="B18" s="1097" t="s">
        <v>1</v>
      </c>
      <c r="C18" s="1098"/>
      <c r="D18" s="1098"/>
      <c r="E18" s="1098"/>
      <c r="F18" s="1097" t="s">
        <v>2</v>
      </c>
      <c r="G18" s="1098"/>
      <c r="H18" s="1098"/>
      <c r="I18" s="1098"/>
      <c r="J18" s="1097" t="s">
        <v>3</v>
      </c>
      <c r="K18" s="1098"/>
      <c r="L18" s="1098"/>
      <c r="M18" s="1099"/>
      <c r="R18" s="31"/>
      <c r="S18" s="31"/>
    </row>
    <row r="19" spans="1:27" ht="15" thickBot="1" x14ac:dyDescent="0.35">
      <c r="A19" s="1115"/>
      <c r="B19" s="13">
        <v>2001</v>
      </c>
      <c r="C19" s="14">
        <v>2010</v>
      </c>
      <c r="D19" s="14">
        <v>2014</v>
      </c>
      <c r="E19" s="15">
        <v>2015</v>
      </c>
      <c r="F19" s="13">
        <v>2001</v>
      </c>
      <c r="G19" s="14">
        <v>2010</v>
      </c>
      <c r="H19" s="14">
        <v>2014</v>
      </c>
      <c r="I19" s="15">
        <v>2015</v>
      </c>
      <c r="J19" s="13">
        <v>2001</v>
      </c>
      <c r="K19" s="14">
        <v>2010</v>
      </c>
      <c r="L19" s="14">
        <v>2014</v>
      </c>
      <c r="M19" s="15">
        <v>2015</v>
      </c>
      <c r="P19" s="259"/>
      <c r="R19" s="31"/>
      <c r="S19" s="31"/>
    </row>
    <row r="20" spans="1:27" x14ac:dyDescent="0.3">
      <c r="A20" s="1" t="s">
        <v>4</v>
      </c>
      <c r="B20" s="990">
        <v>1812</v>
      </c>
      <c r="C20" s="991">
        <v>894</v>
      </c>
      <c r="D20" s="991">
        <v>748</v>
      </c>
      <c r="E20" s="899">
        <v>714</v>
      </c>
      <c r="F20" s="990">
        <v>1874</v>
      </c>
      <c r="G20" s="991">
        <v>1052</v>
      </c>
      <c r="H20" s="991">
        <v>848</v>
      </c>
      <c r="I20" s="899">
        <v>895</v>
      </c>
      <c r="J20" s="990">
        <v>3686</v>
      </c>
      <c r="K20" s="991">
        <v>1946</v>
      </c>
      <c r="L20" s="991">
        <v>1596</v>
      </c>
      <c r="M20" s="257">
        <v>1609</v>
      </c>
      <c r="P20" s="259"/>
      <c r="R20" s="31"/>
      <c r="S20" s="31"/>
    </row>
    <row r="21" spans="1:27" x14ac:dyDescent="0.3">
      <c r="A21" s="1" t="s">
        <v>5</v>
      </c>
      <c r="B21" s="990">
        <v>824</v>
      </c>
      <c r="C21" s="991">
        <v>452</v>
      </c>
      <c r="D21" s="991">
        <v>367</v>
      </c>
      <c r="E21" s="899">
        <v>407</v>
      </c>
      <c r="F21" s="990">
        <v>753</v>
      </c>
      <c r="G21" s="991">
        <v>492</v>
      </c>
      <c r="H21" s="991">
        <v>401</v>
      </c>
      <c r="I21" s="899">
        <v>367</v>
      </c>
      <c r="J21" s="990">
        <v>1577</v>
      </c>
      <c r="K21" s="991">
        <v>944</v>
      </c>
      <c r="L21" s="991">
        <v>768</v>
      </c>
      <c r="M21" s="257">
        <v>774</v>
      </c>
      <c r="P21" s="259"/>
      <c r="R21" s="31"/>
      <c r="S21" s="31"/>
    </row>
    <row r="22" spans="1:27" x14ac:dyDescent="0.3">
      <c r="A22" s="1" t="s">
        <v>6</v>
      </c>
      <c r="B22" s="990">
        <v>715</v>
      </c>
      <c r="C22" s="991">
        <v>436</v>
      </c>
      <c r="D22" s="991">
        <v>390</v>
      </c>
      <c r="E22" s="899">
        <v>381</v>
      </c>
      <c r="F22" s="990">
        <v>1118</v>
      </c>
      <c r="G22" s="991">
        <v>788</v>
      </c>
      <c r="H22" s="991">
        <v>627</v>
      </c>
      <c r="I22" s="899">
        <v>664</v>
      </c>
      <c r="J22" s="990">
        <v>1833</v>
      </c>
      <c r="K22" s="991">
        <v>1224</v>
      </c>
      <c r="L22" s="991">
        <v>1017</v>
      </c>
      <c r="M22" s="257">
        <v>1045</v>
      </c>
      <c r="P22" s="259"/>
      <c r="R22" s="31"/>
      <c r="S22" s="31"/>
    </row>
    <row r="23" spans="1:27" ht="15.75" customHeight="1" thickBot="1" x14ac:dyDescent="0.35">
      <c r="A23" s="3" t="s">
        <v>7</v>
      </c>
      <c r="B23" s="992">
        <v>3351</v>
      </c>
      <c r="C23" s="993">
        <v>1782</v>
      </c>
      <c r="D23" s="993">
        <v>1505</v>
      </c>
      <c r="E23" s="925">
        <v>1502</v>
      </c>
      <c r="F23" s="992">
        <v>3745</v>
      </c>
      <c r="G23" s="993">
        <v>2332</v>
      </c>
      <c r="H23" s="993">
        <v>1876</v>
      </c>
      <c r="I23" s="925">
        <v>1926</v>
      </c>
      <c r="J23" s="992">
        <v>7096</v>
      </c>
      <c r="K23" s="993">
        <v>4114</v>
      </c>
      <c r="L23" s="993">
        <v>3381</v>
      </c>
      <c r="M23" s="994">
        <v>3428</v>
      </c>
      <c r="P23" s="259"/>
      <c r="R23" s="31"/>
      <c r="S23" s="31"/>
    </row>
    <row r="24" spans="1:27" ht="15.75" customHeight="1" thickBot="1" x14ac:dyDescent="0.35">
      <c r="A24" s="11"/>
      <c r="K24" s="877"/>
      <c r="P24" s="259"/>
      <c r="Q24" s="877"/>
      <c r="R24" s="877"/>
      <c r="S24" s="877"/>
      <c r="T24" s="876"/>
      <c r="U24" s="876"/>
      <c r="V24" s="876"/>
      <c r="W24" s="876"/>
      <c r="X24" s="876"/>
      <c r="Y24" s="876"/>
      <c r="Z24" s="876"/>
    </row>
    <row r="25" spans="1:27" ht="15" thickBot="1" x14ac:dyDescent="0.35">
      <c r="A25" s="1114" t="s">
        <v>10</v>
      </c>
      <c r="B25" s="1097" t="s">
        <v>1</v>
      </c>
      <c r="C25" s="1098"/>
      <c r="D25" s="1098"/>
      <c r="E25" s="1098"/>
      <c r="F25" s="1097" t="s">
        <v>2</v>
      </c>
      <c r="G25" s="1098"/>
      <c r="H25" s="1098"/>
      <c r="I25" s="1098"/>
      <c r="J25" s="1097" t="s">
        <v>3</v>
      </c>
      <c r="K25" s="1098"/>
      <c r="L25" s="1098"/>
      <c r="M25" s="1099"/>
      <c r="Q25" s="874"/>
      <c r="R25" s="874"/>
      <c r="S25" s="874"/>
      <c r="T25" s="1386"/>
      <c r="U25" s="1386"/>
      <c r="V25" s="1386"/>
      <c r="W25" s="1386"/>
      <c r="X25" s="1386"/>
      <c r="Y25" s="1386"/>
      <c r="Z25" s="1386"/>
      <c r="AA25" s="12"/>
    </row>
    <row r="26" spans="1:27" ht="15" thickBot="1" x14ac:dyDescent="0.35">
      <c r="A26" s="1115"/>
      <c r="B26" s="29">
        <v>2001</v>
      </c>
      <c r="C26" s="28">
        <v>2010</v>
      </c>
      <c r="D26" s="28">
        <v>2014</v>
      </c>
      <c r="E26" s="258">
        <v>2015</v>
      </c>
      <c r="F26" s="29">
        <v>2001</v>
      </c>
      <c r="G26" s="28">
        <v>2010</v>
      </c>
      <c r="H26" s="28">
        <v>2014</v>
      </c>
      <c r="I26" s="15">
        <v>2015</v>
      </c>
      <c r="J26" s="29">
        <v>2001</v>
      </c>
      <c r="K26" s="28">
        <v>2010</v>
      </c>
      <c r="L26" s="14">
        <v>2014</v>
      </c>
      <c r="M26" s="15">
        <v>2015</v>
      </c>
      <c r="P26" s="259"/>
      <c r="Q26" s="76"/>
      <c r="R26" s="877"/>
      <c r="S26" s="76"/>
      <c r="T26" s="876"/>
      <c r="U26" s="76"/>
      <c r="V26" s="876"/>
      <c r="W26" s="76"/>
      <c r="X26" s="876"/>
      <c r="Y26" s="76"/>
      <c r="Z26" s="876"/>
      <c r="AA26" s="12"/>
    </row>
    <row r="27" spans="1:27" x14ac:dyDescent="0.3">
      <c r="A27" s="1" t="s">
        <v>4</v>
      </c>
      <c r="B27" s="995">
        <v>149542</v>
      </c>
      <c r="C27" s="996">
        <v>106770</v>
      </c>
      <c r="D27" s="996">
        <v>90464</v>
      </c>
      <c r="E27" s="997">
        <v>88455</v>
      </c>
      <c r="F27" s="998">
        <v>48520</v>
      </c>
      <c r="G27" s="999">
        <v>38435</v>
      </c>
      <c r="H27" s="999">
        <v>34566</v>
      </c>
      <c r="I27" s="1000">
        <v>35766</v>
      </c>
      <c r="J27" s="998">
        <v>198062</v>
      </c>
      <c r="K27" s="999">
        <v>145205</v>
      </c>
      <c r="L27" s="999">
        <v>125030</v>
      </c>
      <c r="M27" s="257">
        <v>124221</v>
      </c>
      <c r="P27" s="259"/>
      <c r="Q27" s="39"/>
      <c r="R27" s="877"/>
      <c r="S27" s="39"/>
      <c r="T27" s="876"/>
      <c r="U27" s="27"/>
      <c r="V27" s="876"/>
      <c r="W27" s="27"/>
      <c r="X27" s="876"/>
      <c r="Y27" s="27"/>
      <c r="Z27" s="876"/>
      <c r="AA27" s="12"/>
    </row>
    <row r="28" spans="1:27" x14ac:dyDescent="0.3">
      <c r="A28" s="1" t="s">
        <v>5</v>
      </c>
      <c r="B28" s="998">
        <v>69680</v>
      </c>
      <c r="C28" s="999">
        <v>57785</v>
      </c>
      <c r="D28" s="999">
        <v>45228</v>
      </c>
      <c r="E28" s="1000">
        <v>43675</v>
      </c>
      <c r="F28" s="998">
        <v>22583</v>
      </c>
      <c r="G28" s="999">
        <v>20379</v>
      </c>
      <c r="H28" s="999">
        <v>16580</v>
      </c>
      <c r="I28" s="1000">
        <v>16323</v>
      </c>
      <c r="J28" s="998">
        <v>92263</v>
      </c>
      <c r="K28" s="999">
        <v>78164</v>
      </c>
      <c r="L28" s="999">
        <v>61808</v>
      </c>
      <c r="M28" s="257">
        <v>59998</v>
      </c>
      <c r="P28" s="259"/>
      <c r="Q28" s="39"/>
      <c r="R28" s="877"/>
      <c r="S28" s="39"/>
      <c r="T28" s="876"/>
      <c r="U28" s="27"/>
      <c r="V28" s="876"/>
      <c r="W28" s="27"/>
      <c r="X28" s="876"/>
      <c r="Y28" s="27"/>
      <c r="Z28" s="876"/>
      <c r="AA28" s="12"/>
    </row>
    <row r="29" spans="1:27" x14ac:dyDescent="0.3">
      <c r="A29" s="1" t="s">
        <v>6</v>
      </c>
      <c r="B29" s="998">
        <v>57617</v>
      </c>
      <c r="C29" s="999">
        <v>55777</v>
      </c>
      <c r="D29" s="999">
        <v>44782</v>
      </c>
      <c r="E29" s="1000">
        <v>43026</v>
      </c>
      <c r="F29" s="998">
        <v>25344</v>
      </c>
      <c r="G29" s="999">
        <v>25574</v>
      </c>
      <c r="H29" s="999">
        <v>19527</v>
      </c>
      <c r="I29" s="1000">
        <v>19675</v>
      </c>
      <c r="J29" s="998">
        <v>82961</v>
      </c>
      <c r="K29" s="999">
        <v>81351</v>
      </c>
      <c r="L29" s="999">
        <v>64309</v>
      </c>
      <c r="M29" s="257">
        <v>62701</v>
      </c>
      <c r="P29" s="259"/>
      <c r="Q29" s="39"/>
      <c r="R29" s="877"/>
      <c r="S29" s="39"/>
      <c r="T29" s="876"/>
      <c r="U29" s="27"/>
      <c r="V29" s="876"/>
      <c r="W29" s="27"/>
      <c r="X29" s="876"/>
      <c r="Y29" s="27"/>
      <c r="Z29" s="876"/>
      <c r="AA29" s="12"/>
    </row>
    <row r="30" spans="1:27" ht="15" thickBot="1" x14ac:dyDescent="0.35">
      <c r="A30" s="3"/>
      <c r="B30" s="1001">
        <v>276839</v>
      </c>
      <c r="C30" s="1002">
        <v>220332</v>
      </c>
      <c r="D30" s="1002">
        <v>180474</v>
      </c>
      <c r="E30" s="1003">
        <v>175156</v>
      </c>
      <c r="F30" s="1001">
        <v>96447</v>
      </c>
      <c r="G30" s="1002">
        <v>84388</v>
      </c>
      <c r="H30" s="1002">
        <v>70673</v>
      </c>
      <c r="I30" s="1003">
        <v>71764</v>
      </c>
      <c r="J30" s="1001">
        <v>373286</v>
      </c>
      <c r="K30" s="1002">
        <v>304720</v>
      </c>
      <c r="L30" s="1002">
        <v>251147</v>
      </c>
      <c r="M30" s="994">
        <v>246920</v>
      </c>
      <c r="P30" s="259"/>
      <c r="Q30" s="77"/>
      <c r="R30" s="877"/>
      <c r="S30" s="77"/>
      <c r="T30" s="876"/>
      <c r="U30" s="78"/>
      <c r="V30" s="876"/>
      <c r="W30" s="78"/>
      <c r="X30" s="876"/>
      <c r="Y30" s="78"/>
      <c r="Z30" s="876"/>
      <c r="AA30" s="12"/>
    </row>
    <row r="31" spans="1:27" x14ac:dyDescent="0.3">
      <c r="A31" s="17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O31" s="259"/>
      <c r="Q31" s="259"/>
      <c r="R31" s="877"/>
      <c r="S31" s="259"/>
      <c r="T31" s="877"/>
      <c r="U31" s="259"/>
      <c r="V31" s="877"/>
      <c r="W31" s="259"/>
      <c r="X31" s="18"/>
      <c r="Y31" s="18"/>
      <c r="Z31" s="18"/>
      <c r="AA31" s="12"/>
    </row>
    <row r="32" spans="1:27" s="876" customFormat="1" x14ac:dyDescent="0.3">
      <c r="A32" s="17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31"/>
      <c r="O32" s="259"/>
      <c r="P32" s="31"/>
      <c r="Q32" s="1392"/>
      <c r="R32" s="1393"/>
      <c r="S32" s="1393"/>
      <c r="T32" s="1393"/>
      <c r="U32" s="1393"/>
      <c r="V32" s="877"/>
      <c r="W32" s="259"/>
      <c r="X32" s="18"/>
      <c r="Y32" s="18"/>
      <c r="Z32" s="18"/>
      <c r="AA32" s="19"/>
    </row>
    <row r="33" spans="1:27" ht="15" thickBot="1" x14ac:dyDescent="0.35">
      <c r="A33" s="11"/>
      <c r="B33" s="1385"/>
      <c r="C33" s="1385"/>
      <c r="D33" s="1385"/>
      <c r="E33" s="1385"/>
      <c r="F33" s="878"/>
      <c r="G33" s="1385"/>
      <c r="H33" s="1385"/>
      <c r="I33" s="1385"/>
      <c r="J33" s="1385"/>
      <c r="K33" s="878"/>
      <c r="L33" s="1385"/>
      <c r="M33" s="1385"/>
      <c r="O33" s="259"/>
      <c r="P33" s="77"/>
      <c r="Q33" s="877"/>
      <c r="R33" s="77"/>
      <c r="S33" s="259"/>
      <c r="T33" s="77"/>
      <c r="U33" s="877"/>
      <c r="V33" s="77"/>
      <c r="W33" s="259"/>
      <c r="X33" s="1387"/>
      <c r="Y33" s="1387"/>
      <c r="Z33" s="875"/>
      <c r="AA33" s="19"/>
    </row>
    <row r="34" spans="1:27" ht="15" customHeight="1" thickBot="1" x14ac:dyDescent="0.35">
      <c r="A34" s="1114" t="s">
        <v>21</v>
      </c>
      <c r="B34" s="1097" t="s">
        <v>1</v>
      </c>
      <c r="C34" s="1098"/>
      <c r="D34" s="1098"/>
      <c r="E34" s="1098"/>
      <c r="F34" s="1097" t="s">
        <v>2</v>
      </c>
      <c r="G34" s="1098"/>
      <c r="H34" s="1098"/>
      <c r="I34" s="1098"/>
      <c r="J34" s="1097" t="s">
        <v>3</v>
      </c>
      <c r="K34" s="1098"/>
      <c r="L34" s="1098"/>
      <c r="M34" s="1099"/>
      <c r="P34" s="259"/>
      <c r="Q34" s="877"/>
      <c r="R34" s="259"/>
      <c r="S34" s="31"/>
      <c r="T34" s="259"/>
      <c r="U34" s="877"/>
      <c r="V34" s="259"/>
      <c r="W34" s="259"/>
      <c r="X34" s="79"/>
      <c r="Y34" s="79"/>
      <c r="Z34" s="79"/>
      <c r="AA34" s="79"/>
    </row>
    <row r="35" spans="1:27" ht="15" thickBot="1" x14ac:dyDescent="0.35">
      <c r="A35" s="1115"/>
      <c r="B35" s="13">
        <v>2001</v>
      </c>
      <c r="C35" s="14">
        <v>2010</v>
      </c>
      <c r="D35" s="14">
        <v>2014</v>
      </c>
      <c r="E35" s="15">
        <v>2015</v>
      </c>
      <c r="F35" s="13">
        <v>2001</v>
      </c>
      <c r="G35" s="14">
        <v>2010</v>
      </c>
      <c r="H35" s="14">
        <v>2014</v>
      </c>
      <c r="I35" s="15">
        <v>2015</v>
      </c>
      <c r="J35" s="13">
        <v>2001</v>
      </c>
      <c r="K35" s="14">
        <v>2010</v>
      </c>
      <c r="L35" s="14">
        <v>2014</v>
      </c>
      <c r="M35" s="15">
        <v>2015</v>
      </c>
      <c r="O35" s="259"/>
      <c r="P35" s="77"/>
      <c r="Q35" s="877"/>
      <c r="R35" s="77"/>
      <c r="S35" s="259"/>
      <c r="T35" s="77"/>
      <c r="U35" s="877"/>
      <c r="V35" s="77"/>
      <c r="W35" s="259"/>
      <c r="X35" s="80"/>
      <c r="Y35" s="876"/>
      <c r="Z35" s="80"/>
      <c r="AA35" s="80"/>
    </row>
    <row r="36" spans="1:27" x14ac:dyDescent="0.3">
      <c r="A36" s="1" t="s">
        <v>4</v>
      </c>
      <c r="B36" s="995">
        <v>26351</v>
      </c>
      <c r="C36" s="996">
        <v>9606</v>
      </c>
      <c r="D36" s="996">
        <v>5710</v>
      </c>
      <c r="E36" s="997">
        <f>'SPSS Ciclomotore'!I10+'SPSS Ciclomotore'!I23+'SPSS Ciclomotore'!I35</f>
        <v>5504</v>
      </c>
      <c r="F36" s="998">
        <v>2158</v>
      </c>
      <c r="G36" s="999">
        <v>958</v>
      </c>
      <c r="H36" s="999">
        <v>603</v>
      </c>
      <c r="I36" s="1000">
        <f>'SPSS Ciclomotore'!I14+'SPSS Ciclomotore'!I27+'SPSS Ciclomotore'!I39</f>
        <v>664</v>
      </c>
      <c r="J36" s="998">
        <v>28509</v>
      </c>
      <c r="K36" s="999">
        <v>10564</v>
      </c>
      <c r="L36" s="999">
        <v>6313</v>
      </c>
      <c r="M36" s="257">
        <f>E36+I36</f>
        <v>6168</v>
      </c>
      <c r="P36" s="259"/>
      <c r="Q36" s="877"/>
      <c r="R36" s="259"/>
      <c r="S36" s="31"/>
      <c r="T36" s="259"/>
      <c r="U36" s="877"/>
      <c r="V36" s="259"/>
      <c r="W36" s="259"/>
      <c r="X36" s="16"/>
      <c r="Y36" s="876"/>
      <c r="Z36" s="16"/>
      <c r="AA36" s="16"/>
    </row>
    <row r="37" spans="1:27" x14ac:dyDescent="0.3">
      <c r="A37" s="1" t="s">
        <v>5</v>
      </c>
      <c r="B37" s="998">
        <v>16308</v>
      </c>
      <c r="C37" s="999">
        <v>5632</v>
      </c>
      <c r="D37" s="999">
        <v>3324</v>
      </c>
      <c r="E37" s="1000">
        <f>'SPSS Ciclomotore'!I11+'SPSS Ciclomotore'!I24+'SPSS Ciclomotore'!I36</f>
        <v>3115</v>
      </c>
      <c r="F37" s="998">
        <v>876</v>
      </c>
      <c r="G37" s="999">
        <v>486</v>
      </c>
      <c r="H37" s="999">
        <v>304</v>
      </c>
      <c r="I37" s="1000">
        <f>'SPSS Ciclomotore'!I15+'SPSS Ciclomotore'!I28+'SPSS Ciclomotore'!I40</f>
        <v>333</v>
      </c>
      <c r="J37" s="998">
        <v>17184</v>
      </c>
      <c r="K37" s="999">
        <v>6118</v>
      </c>
      <c r="L37" s="999">
        <v>3628</v>
      </c>
      <c r="M37" s="257">
        <f t="shared" ref="M37:M39" si="0">E37+I37</f>
        <v>3448</v>
      </c>
      <c r="O37" s="259"/>
      <c r="P37" s="77"/>
      <c r="Q37" s="877"/>
      <c r="R37" s="77"/>
      <c r="S37" s="259"/>
      <c r="T37" s="77"/>
      <c r="U37" s="877"/>
      <c r="V37" s="77"/>
      <c r="W37" s="259"/>
      <c r="X37" s="16"/>
      <c r="Y37" s="876"/>
      <c r="Z37" s="16"/>
      <c r="AA37" s="16"/>
    </row>
    <row r="38" spans="1:27" ht="16.2" customHeight="1" x14ac:dyDescent="0.3">
      <c r="A38" s="1" t="s">
        <v>6</v>
      </c>
      <c r="B38" s="998">
        <v>11384</v>
      </c>
      <c r="C38" s="999">
        <v>5060</v>
      </c>
      <c r="D38" s="999">
        <v>2989</v>
      </c>
      <c r="E38" s="1000">
        <f>'SPSS Ciclomotore'!I12+'SPSS Ciclomotore'!I25+'SPSS Ciclomotore'!I37</f>
        <v>2660</v>
      </c>
      <c r="F38" s="998">
        <v>780</v>
      </c>
      <c r="G38" s="999">
        <v>446</v>
      </c>
      <c r="H38" s="999">
        <v>241</v>
      </c>
      <c r="I38" s="1000">
        <f>'SPSS Ciclomotore'!I16+'SPSS Ciclomotore'!I29+'SPSS Ciclomotore'!I41</f>
        <v>213</v>
      </c>
      <c r="J38" s="998">
        <v>12164</v>
      </c>
      <c r="K38" s="999">
        <v>5506</v>
      </c>
      <c r="L38" s="999">
        <v>3230</v>
      </c>
      <c r="M38" s="257">
        <f t="shared" si="0"/>
        <v>2873</v>
      </c>
      <c r="P38" s="259"/>
      <c r="Q38" s="877"/>
      <c r="R38" s="259"/>
      <c r="S38" s="31"/>
      <c r="T38" s="259"/>
      <c r="U38" s="877"/>
      <c r="V38" s="259"/>
      <c r="W38" s="259"/>
      <c r="X38" s="16"/>
      <c r="Y38" s="876"/>
      <c r="Z38" s="16"/>
      <c r="AA38" s="16"/>
    </row>
    <row r="39" spans="1:27" ht="15" thickBot="1" x14ac:dyDescent="0.35">
      <c r="A39" s="3" t="s">
        <v>7</v>
      </c>
      <c r="B39" s="1001">
        <v>54043</v>
      </c>
      <c r="C39" s="1002">
        <v>20298</v>
      </c>
      <c r="D39" s="1002">
        <v>12023</v>
      </c>
      <c r="E39" s="1003">
        <f>SUM(E36:E38)</f>
        <v>11279</v>
      </c>
      <c r="F39" s="1001">
        <v>3814</v>
      </c>
      <c r="G39" s="1002">
        <v>1890</v>
      </c>
      <c r="H39" s="1002">
        <v>1148</v>
      </c>
      <c r="I39" s="1003">
        <f>SUM(I36:I38)</f>
        <v>1210</v>
      </c>
      <c r="J39" s="1001">
        <v>57857</v>
      </c>
      <c r="K39" s="1002">
        <v>22188</v>
      </c>
      <c r="L39" s="1002">
        <v>13171</v>
      </c>
      <c r="M39" s="994">
        <f t="shared" si="0"/>
        <v>12489</v>
      </c>
      <c r="O39" s="259"/>
      <c r="P39" s="77"/>
      <c r="Q39" s="877"/>
      <c r="R39" s="77"/>
      <c r="S39" s="259"/>
      <c r="T39" s="77"/>
      <c r="U39" s="877"/>
      <c r="V39" s="77"/>
      <c r="W39" s="259"/>
      <c r="X39" s="18"/>
      <c r="Y39" s="876"/>
      <c r="Z39" s="18"/>
      <c r="AA39" s="18"/>
    </row>
    <row r="40" spans="1:27" ht="15" thickBot="1" x14ac:dyDescent="0.35">
      <c r="C40" s="1389"/>
      <c r="D40" s="1389"/>
      <c r="E40" s="1389"/>
      <c r="F40" s="1389"/>
      <c r="G40" s="1389"/>
      <c r="H40" s="1389"/>
      <c r="I40" s="1389"/>
      <c r="J40" s="1389"/>
      <c r="K40" s="1389"/>
      <c r="L40" s="1390"/>
      <c r="M40" s="1390"/>
      <c r="N40" s="1390"/>
      <c r="P40" s="259"/>
      <c r="Q40" s="877"/>
      <c r="R40" s="259"/>
      <c r="S40" s="31"/>
      <c r="T40" s="259"/>
      <c r="U40" s="877"/>
      <c r="V40" s="259"/>
      <c r="W40" s="1388"/>
      <c r="X40" s="1388"/>
      <c r="Y40" s="1388"/>
      <c r="Z40" s="1388"/>
      <c r="AA40" s="1388"/>
    </row>
    <row r="41" spans="1:27" ht="15" customHeight="1" thickBot="1" x14ac:dyDescent="0.35">
      <c r="A41" s="1114" t="s">
        <v>334</v>
      </c>
      <c r="B41" s="1097" t="s">
        <v>1</v>
      </c>
      <c r="C41" s="1098"/>
      <c r="D41" s="1098"/>
      <c r="E41" s="1098"/>
      <c r="F41" s="1097" t="s">
        <v>2</v>
      </c>
      <c r="G41" s="1098"/>
      <c r="H41" s="1098"/>
      <c r="I41" s="1098"/>
      <c r="J41" s="1097" t="s">
        <v>3</v>
      </c>
      <c r="K41" s="1098"/>
      <c r="L41" s="1098"/>
      <c r="M41" s="1099"/>
      <c r="Q41" s="1392" t="s">
        <v>78</v>
      </c>
      <c r="R41" s="1393"/>
      <c r="S41" s="1393"/>
      <c r="T41" s="1393"/>
      <c r="U41" s="1393"/>
      <c r="V41" s="79"/>
      <c r="W41" s="79"/>
      <c r="X41" s="79"/>
      <c r="Y41" s="79"/>
      <c r="Z41" s="79"/>
      <c r="AA41" s="79"/>
    </row>
    <row r="42" spans="1:27" ht="15" thickBot="1" x14ac:dyDescent="0.35">
      <c r="A42" s="1115"/>
      <c r="B42" s="13">
        <v>2001</v>
      </c>
      <c r="C42" s="14">
        <v>2010</v>
      </c>
      <c r="D42" s="14">
        <v>2014</v>
      </c>
      <c r="E42" s="15">
        <v>2015</v>
      </c>
      <c r="F42" s="13">
        <v>2001</v>
      </c>
      <c r="G42" s="14">
        <v>2010</v>
      </c>
      <c r="H42" s="14">
        <v>2014</v>
      </c>
      <c r="I42" s="15">
        <v>2015</v>
      </c>
      <c r="J42" s="13">
        <v>2001</v>
      </c>
      <c r="K42" s="14">
        <v>2010</v>
      </c>
      <c r="L42" s="14">
        <v>2014</v>
      </c>
      <c r="M42" s="15">
        <v>2015</v>
      </c>
      <c r="O42" s="745">
        <f>M81+'Tab. IS.UV.6 -Motoc.senza pass.'!M81+'Tab. IS.UV.7-Motoc. con pass.'!M81</f>
        <v>878</v>
      </c>
      <c r="P42" s="259"/>
      <c r="Q42" s="1394" t="s">
        <v>263</v>
      </c>
      <c r="R42" s="1393"/>
      <c r="S42" s="1393"/>
      <c r="T42" s="1393"/>
      <c r="U42" s="1393"/>
      <c r="V42" s="80"/>
      <c r="W42" s="876"/>
      <c r="X42" s="80"/>
      <c r="Y42" s="876"/>
      <c r="Z42" s="80"/>
      <c r="AA42" s="80"/>
    </row>
    <row r="43" spans="1:27" ht="15" thickBot="1" x14ac:dyDescent="0.35">
      <c r="A43" s="1" t="s">
        <v>4</v>
      </c>
      <c r="B43" s="995">
        <v>203</v>
      </c>
      <c r="C43" s="996">
        <v>63</v>
      </c>
      <c r="D43" s="996">
        <v>42</v>
      </c>
      <c r="E43" s="997">
        <f>S45</f>
        <v>26</v>
      </c>
      <c r="F43" s="998">
        <v>103</v>
      </c>
      <c r="G43" s="999">
        <v>31</v>
      </c>
      <c r="H43" s="999">
        <v>16</v>
      </c>
      <c r="I43" s="1000">
        <f>T45</f>
        <v>22</v>
      </c>
      <c r="J43" s="998">
        <v>306</v>
      </c>
      <c r="K43" s="999">
        <v>94</v>
      </c>
      <c r="L43" s="999">
        <v>58</v>
      </c>
      <c r="M43" s="257">
        <f>E43+I43</f>
        <v>48</v>
      </c>
      <c r="P43" s="259"/>
      <c r="Q43" s="1395" t="s">
        <v>80</v>
      </c>
      <c r="R43" s="1396"/>
      <c r="S43" s="1399" t="s">
        <v>81</v>
      </c>
      <c r="T43" s="1400"/>
      <c r="U43" s="1401" t="s">
        <v>82</v>
      </c>
      <c r="V43" s="20"/>
      <c r="W43" s="876"/>
      <c r="X43" s="20"/>
      <c r="Y43" s="876"/>
      <c r="Z43" s="20"/>
      <c r="AA43" s="20"/>
    </row>
    <row r="44" spans="1:27" ht="19.2" thickBot="1" x14ac:dyDescent="0.35">
      <c r="A44" s="1" t="s">
        <v>5</v>
      </c>
      <c r="B44" s="998">
        <v>134</v>
      </c>
      <c r="C44" s="999">
        <v>40</v>
      </c>
      <c r="D44" s="999">
        <v>12</v>
      </c>
      <c r="E44" s="1000">
        <f t="shared" ref="E44:E45" si="1">S46</f>
        <v>17</v>
      </c>
      <c r="F44" s="998">
        <v>39</v>
      </c>
      <c r="G44" s="999">
        <v>9</v>
      </c>
      <c r="H44" s="999">
        <v>12</v>
      </c>
      <c r="I44" s="1000">
        <f t="shared" ref="I44:I45" si="2">T46</f>
        <v>6</v>
      </c>
      <c r="J44" s="998">
        <v>173</v>
      </c>
      <c r="K44" s="999">
        <v>49</v>
      </c>
      <c r="L44" s="999">
        <v>24</v>
      </c>
      <c r="M44" s="257">
        <f t="shared" ref="M44:M45" si="3">E44+I44</f>
        <v>23</v>
      </c>
      <c r="P44" s="259"/>
      <c r="Q44" s="1397"/>
      <c r="R44" s="1398"/>
      <c r="S44" s="1004" t="s">
        <v>83</v>
      </c>
      <c r="T44" s="1005" t="s">
        <v>84</v>
      </c>
      <c r="U44" s="1402"/>
      <c r="V44" s="20"/>
      <c r="W44" s="876"/>
      <c r="X44" s="20"/>
      <c r="Y44" s="876"/>
      <c r="Z44" s="20"/>
      <c r="AA44" s="20"/>
    </row>
    <row r="45" spans="1:27" ht="16.8" x14ac:dyDescent="0.3">
      <c r="A45" s="1" t="s">
        <v>6</v>
      </c>
      <c r="B45" s="998">
        <v>122</v>
      </c>
      <c r="C45" s="999">
        <v>56</v>
      </c>
      <c r="D45" s="999">
        <v>31</v>
      </c>
      <c r="E45" s="1000">
        <f t="shared" si="1"/>
        <v>28</v>
      </c>
      <c r="F45" s="998">
        <v>68</v>
      </c>
      <c r="G45" s="999">
        <v>31</v>
      </c>
      <c r="H45" s="999">
        <v>12</v>
      </c>
      <c r="I45" s="1000">
        <f t="shared" si="2"/>
        <v>20</v>
      </c>
      <c r="J45" s="998">
        <v>190</v>
      </c>
      <c r="K45" s="999">
        <v>87</v>
      </c>
      <c r="L45" s="999">
        <v>43</v>
      </c>
      <c r="M45" s="257">
        <f t="shared" si="3"/>
        <v>48</v>
      </c>
      <c r="P45" s="259"/>
      <c r="Q45" s="1403" t="s">
        <v>85</v>
      </c>
      <c r="R45" s="1006" t="s">
        <v>4</v>
      </c>
      <c r="S45" s="1007">
        <v>26</v>
      </c>
      <c r="T45" s="1008">
        <v>22</v>
      </c>
      <c r="U45" s="1009">
        <v>48</v>
      </c>
      <c r="V45" s="20"/>
      <c r="W45" s="876"/>
      <c r="X45" s="20"/>
      <c r="Y45" s="876"/>
      <c r="Z45" s="20"/>
      <c r="AA45" s="20"/>
    </row>
    <row r="46" spans="1:27" ht="15" thickBot="1" x14ac:dyDescent="0.35">
      <c r="A46" s="3" t="s">
        <v>7</v>
      </c>
      <c r="B46" s="1001">
        <v>459</v>
      </c>
      <c r="C46" s="1002">
        <v>159</v>
      </c>
      <c r="D46" s="1002">
        <v>85</v>
      </c>
      <c r="E46" s="1003">
        <f>SUM(E43:E45)</f>
        <v>71</v>
      </c>
      <c r="F46" s="1001">
        <v>210</v>
      </c>
      <c r="G46" s="1002">
        <v>71</v>
      </c>
      <c r="H46" s="1002">
        <v>40</v>
      </c>
      <c r="I46" s="1003">
        <f>SUM(I43:I45)</f>
        <v>48</v>
      </c>
      <c r="J46" s="1001">
        <v>669</v>
      </c>
      <c r="K46" s="1002">
        <v>230</v>
      </c>
      <c r="L46" s="1002">
        <v>125</v>
      </c>
      <c r="M46" s="994">
        <f>SUM(M43:M45)</f>
        <v>119</v>
      </c>
      <c r="P46" s="259"/>
      <c r="Q46" s="1404"/>
      <c r="R46" s="1010" t="s">
        <v>5</v>
      </c>
      <c r="S46" s="1011">
        <v>17</v>
      </c>
      <c r="T46" s="1012">
        <v>6</v>
      </c>
      <c r="U46" s="1013">
        <v>23</v>
      </c>
      <c r="V46" s="875"/>
      <c r="W46" s="876"/>
      <c r="X46" s="875"/>
      <c r="Y46" s="876"/>
      <c r="Z46" s="875"/>
      <c r="AA46" s="875"/>
    </row>
    <row r="47" spans="1:27" ht="25.8" thickBot="1" x14ac:dyDescent="0.35">
      <c r="B47" s="74"/>
      <c r="C47" s="260"/>
      <c r="D47" s="260"/>
      <c r="E47" s="260"/>
      <c r="F47" s="260"/>
      <c r="G47" s="81"/>
      <c r="H47" s="81"/>
      <c r="I47" s="81"/>
      <c r="J47" s="81"/>
      <c r="K47" s="81"/>
      <c r="L47" s="81"/>
      <c r="M47" s="81"/>
      <c r="N47" s="81"/>
      <c r="O47" s="81"/>
      <c r="P47" s="261"/>
      <c r="Q47" s="1404"/>
      <c r="R47" s="1010" t="s">
        <v>86</v>
      </c>
      <c r="S47" s="1011">
        <v>28</v>
      </c>
      <c r="T47" s="1012">
        <v>20</v>
      </c>
      <c r="U47" s="1013">
        <v>48</v>
      </c>
      <c r="V47" s="82"/>
      <c r="W47" s="82"/>
      <c r="X47" s="82"/>
      <c r="Y47" s="82"/>
      <c r="Z47" s="82"/>
      <c r="AA47" s="82"/>
    </row>
    <row r="48" spans="1:27" ht="15" customHeight="1" thickBot="1" x14ac:dyDescent="0.35">
      <c r="A48" s="1114" t="s">
        <v>307</v>
      </c>
      <c r="B48" s="1097" t="s">
        <v>1</v>
      </c>
      <c r="C48" s="1098"/>
      <c r="D48" s="1098"/>
      <c r="E48" s="1098"/>
      <c r="F48" s="1097" t="s">
        <v>2</v>
      </c>
      <c r="G48" s="1098"/>
      <c r="H48" s="1098"/>
      <c r="I48" s="1098"/>
      <c r="J48" s="1097" t="s">
        <v>3</v>
      </c>
      <c r="K48" s="1098"/>
      <c r="L48" s="1098"/>
      <c r="M48" s="1099"/>
      <c r="Q48" s="1405" t="s">
        <v>82</v>
      </c>
      <c r="R48" s="1398"/>
      <c r="S48" s="1014">
        <v>71</v>
      </c>
      <c r="T48" s="1015">
        <v>48</v>
      </c>
      <c r="U48" s="1016">
        <v>119</v>
      </c>
      <c r="V48" s="874"/>
      <c r="W48" s="874"/>
      <c r="X48" s="874"/>
      <c r="Y48" s="874"/>
      <c r="Z48" s="874"/>
      <c r="AA48" s="874"/>
    </row>
    <row r="49" spans="1:27" ht="15" thickBot="1" x14ac:dyDescent="0.35">
      <c r="A49" s="1115"/>
      <c r="B49" s="13">
        <v>2001</v>
      </c>
      <c r="C49" s="14">
        <v>2010</v>
      </c>
      <c r="D49" s="14">
        <v>2014</v>
      </c>
      <c r="E49" s="15">
        <v>2015</v>
      </c>
      <c r="F49" s="13">
        <v>2001</v>
      </c>
      <c r="G49" s="14">
        <v>2010</v>
      </c>
      <c r="H49" s="14">
        <v>2014</v>
      </c>
      <c r="I49" s="15">
        <v>2015</v>
      </c>
      <c r="J49" s="13">
        <v>2001</v>
      </c>
      <c r="K49" s="14">
        <v>2010</v>
      </c>
      <c r="L49" s="14">
        <v>2014</v>
      </c>
      <c r="M49" s="15">
        <v>2015</v>
      </c>
      <c r="P49" s="259"/>
      <c r="Q49" s="877"/>
      <c r="R49" s="80"/>
      <c r="S49" s="877"/>
      <c r="T49" s="80"/>
      <c r="U49" s="876"/>
      <c r="V49" s="80"/>
      <c r="W49" s="876"/>
      <c r="X49" s="80"/>
      <c r="Y49" s="876"/>
      <c r="Z49" s="80"/>
      <c r="AA49" s="80"/>
    </row>
    <row r="50" spans="1:27" x14ac:dyDescent="0.3">
      <c r="A50" s="1" t="s">
        <v>4</v>
      </c>
      <c r="B50" s="995">
        <v>17</v>
      </c>
      <c r="C50" s="996">
        <v>1</v>
      </c>
      <c r="D50" s="996">
        <v>2</v>
      </c>
      <c r="E50" s="997">
        <f>'Ciclomotori SPSS 2 OK'!U9+'Ciclomotori SPSS 2 OK'!U31</f>
        <v>0</v>
      </c>
      <c r="F50" s="998">
        <v>2</v>
      </c>
      <c r="G50" s="999">
        <v>0</v>
      </c>
      <c r="H50" s="999">
        <v>0</v>
      </c>
      <c r="I50" s="1000">
        <f>'Ciclomotori SPSS 2 OK'!U17+'Ciclomotori SPSS 2 OK'!U39</f>
        <v>0</v>
      </c>
      <c r="J50" s="998">
        <v>19</v>
      </c>
      <c r="K50" s="999">
        <v>1</v>
      </c>
      <c r="L50" s="999">
        <v>2</v>
      </c>
      <c r="M50" s="257">
        <f>E50+I50</f>
        <v>0</v>
      </c>
      <c r="P50" s="259"/>
      <c r="Q50" s="877"/>
      <c r="R50" s="42"/>
      <c r="S50" s="877"/>
      <c r="T50" s="20"/>
      <c r="U50" s="876"/>
      <c r="V50" s="20"/>
      <c r="W50" s="876"/>
      <c r="X50" s="20"/>
      <c r="Y50" s="876"/>
      <c r="Z50" s="20"/>
      <c r="AA50" s="20"/>
    </row>
    <row r="51" spans="1:27" x14ac:dyDescent="0.3">
      <c r="A51" s="1" t="s">
        <v>5</v>
      </c>
      <c r="B51" s="998">
        <v>14</v>
      </c>
      <c r="C51" s="999">
        <v>2</v>
      </c>
      <c r="D51" s="999">
        <v>0</v>
      </c>
      <c r="E51" s="1000">
        <f>'Ciclomotori SPSS 2 OK'!U10+'Ciclomotori SPSS 2 OK'!U32</f>
        <v>0</v>
      </c>
      <c r="F51" s="998">
        <v>2</v>
      </c>
      <c r="G51" s="999">
        <v>0</v>
      </c>
      <c r="H51" s="999">
        <v>0</v>
      </c>
      <c r="I51" s="1000">
        <f>'Ciclomotori SPSS 2 OK'!U18+'Ciclomotori SPSS 2 OK'!U40</f>
        <v>0</v>
      </c>
      <c r="J51" s="998">
        <v>16</v>
      </c>
      <c r="K51" s="999">
        <v>2</v>
      </c>
      <c r="L51" s="999">
        <v>0</v>
      </c>
      <c r="M51" s="257">
        <f t="shared" ref="M51:M53" si="4">E51+I51</f>
        <v>0</v>
      </c>
      <c r="P51" s="259"/>
      <c r="Q51" s="877"/>
      <c r="R51" s="42"/>
      <c r="S51" s="877"/>
      <c r="T51" s="20"/>
      <c r="U51" s="876"/>
      <c r="V51" s="20"/>
      <c r="W51" s="876"/>
      <c r="X51" s="20"/>
      <c r="Y51" s="876"/>
      <c r="Z51" s="20"/>
      <c r="AA51" s="20"/>
    </row>
    <row r="52" spans="1:27" x14ac:dyDescent="0.3">
      <c r="A52" s="1" t="s">
        <v>6</v>
      </c>
      <c r="B52" s="998">
        <v>18</v>
      </c>
      <c r="C52" s="999">
        <v>4</v>
      </c>
      <c r="D52" s="999">
        <v>0</v>
      </c>
      <c r="E52" s="1000">
        <f>'Ciclomotori SPSS 2 OK'!U11+'Ciclomotori SPSS 2 OK'!U33</f>
        <v>0</v>
      </c>
      <c r="F52" s="998">
        <v>9</v>
      </c>
      <c r="G52" s="999">
        <v>1</v>
      </c>
      <c r="H52" s="999">
        <v>0</v>
      </c>
      <c r="I52" s="1000">
        <f>'Ciclomotori SPSS 2 OK'!V98</f>
        <v>1</v>
      </c>
      <c r="J52" s="998">
        <v>27</v>
      </c>
      <c r="K52" s="999">
        <v>5</v>
      </c>
      <c r="L52" s="999">
        <v>0</v>
      </c>
      <c r="M52" s="257">
        <f t="shared" si="4"/>
        <v>1</v>
      </c>
      <c r="P52" s="259"/>
      <c r="Q52" s="877"/>
      <c r="R52" s="42"/>
      <c r="S52" s="877"/>
      <c r="T52" s="20"/>
      <c r="U52" s="876"/>
      <c r="V52" s="20"/>
      <c r="W52" s="876"/>
      <c r="X52" s="20"/>
      <c r="Y52" s="876"/>
      <c r="Z52" s="20"/>
      <c r="AA52" s="20"/>
    </row>
    <row r="53" spans="1:27" ht="15" thickBot="1" x14ac:dyDescent="0.35">
      <c r="A53" s="3" t="s">
        <v>7</v>
      </c>
      <c r="B53" s="1001">
        <v>49</v>
      </c>
      <c r="C53" s="1002">
        <v>7</v>
      </c>
      <c r="D53" s="1002">
        <v>2</v>
      </c>
      <c r="E53" s="1003">
        <f>SUM(E50:E52)</f>
        <v>0</v>
      </c>
      <c r="F53" s="1001">
        <v>13</v>
      </c>
      <c r="G53" s="1002">
        <v>1</v>
      </c>
      <c r="H53" s="1002">
        <v>0</v>
      </c>
      <c r="I53" s="1003">
        <f>SUM(I50:I52)</f>
        <v>1</v>
      </c>
      <c r="J53" s="1001">
        <v>62</v>
      </c>
      <c r="K53" s="1002">
        <v>8</v>
      </c>
      <c r="L53" s="1002">
        <v>2</v>
      </c>
      <c r="M53" s="994">
        <f t="shared" si="4"/>
        <v>1</v>
      </c>
      <c r="O53" s="31">
        <f>'Ciclomot. Età Tutto'!AH34+'Ciclomot. Età Tutto'!AH40+'Ciclomot. Età Tutto'!V12</f>
        <v>3</v>
      </c>
      <c r="P53" s="259"/>
      <c r="Q53" s="877"/>
      <c r="R53" s="878"/>
      <c r="S53" s="877"/>
      <c r="T53" s="875"/>
      <c r="U53" s="876"/>
      <c r="V53" s="875"/>
      <c r="W53" s="876"/>
      <c r="X53" s="875"/>
      <c r="Y53" s="876"/>
      <c r="Z53" s="875"/>
      <c r="AA53" s="875"/>
    </row>
    <row r="54" spans="1:27" ht="15" thickBot="1" x14ac:dyDescent="0.35">
      <c r="B54" s="74"/>
      <c r="C54" s="260"/>
      <c r="D54" s="260"/>
      <c r="E54" s="260"/>
      <c r="F54" s="260"/>
      <c r="G54" s="81"/>
      <c r="H54" s="81"/>
      <c r="I54" s="81"/>
      <c r="J54" s="81"/>
      <c r="K54" s="81"/>
      <c r="L54" s="81"/>
      <c r="M54" s="81"/>
      <c r="N54" s="81"/>
      <c r="O54" s="81"/>
      <c r="P54" s="261"/>
      <c r="Q54" s="81"/>
      <c r="R54" s="81"/>
      <c r="S54" s="82"/>
      <c r="T54" s="82"/>
      <c r="U54" s="82"/>
      <c r="V54" s="82"/>
      <c r="W54" s="82"/>
      <c r="X54" s="82"/>
      <c r="Y54" s="82"/>
      <c r="Z54" s="82"/>
      <c r="AA54" s="82"/>
    </row>
    <row r="55" spans="1:27" ht="15" customHeight="1" thickBot="1" x14ac:dyDescent="0.35">
      <c r="A55" s="1114" t="s">
        <v>308</v>
      </c>
      <c r="B55" s="1097" t="s">
        <v>1</v>
      </c>
      <c r="C55" s="1098"/>
      <c r="D55" s="1098"/>
      <c r="E55" s="1098"/>
      <c r="F55" s="1097" t="s">
        <v>2</v>
      </c>
      <c r="G55" s="1098"/>
      <c r="H55" s="1098"/>
      <c r="I55" s="1098"/>
      <c r="J55" s="1097" t="s">
        <v>3</v>
      </c>
      <c r="K55" s="1098"/>
      <c r="L55" s="1098"/>
      <c r="M55" s="1099"/>
      <c r="Q55" s="874"/>
      <c r="R55" s="874"/>
      <c r="S55" s="874"/>
      <c r="T55" s="874"/>
      <c r="U55" s="874"/>
      <c r="V55" s="874"/>
      <c r="W55" s="874"/>
      <c r="X55" s="874"/>
      <c r="Y55" s="874"/>
      <c r="Z55" s="874"/>
      <c r="AA55" s="874"/>
    </row>
    <row r="56" spans="1:27" ht="15" thickBot="1" x14ac:dyDescent="0.35">
      <c r="A56" s="1115"/>
      <c r="B56" s="13">
        <v>2001</v>
      </c>
      <c r="C56" s="14">
        <v>2010</v>
      </c>
      <c r="D56" s="14">
        <v>2014</v>
      </c>
      <c r="E56" s="15">
        <v>2015</v>
      </c>
      <c r="F56" s="13">
        <v>2001</v>
      </c>
      <c r="G56" s="14">
        <v>2010</v>
      </c>
      <c r="H56" s="14">
        <v>2014</v>
      </c>
      <c r="I56" s="15">
        <v>2015</v>
      </c>
      <c r="J56" s="13">
        <v>2001</v>
      </c>
      <c r="K56" s="14">
        <v>2010</v>
      </c>
      <c r="L56" s="14">
        <v>2014</v>
      </c>
      <c r="M56" s="15">
        <v>2015</v>
      </c>
      <c r="P56" s="259"/>
      <c r="Q56" s="877"/>
      <c r="R56" s="80"/>
      <c r="S56" s="877"/>
      <c r="T56" s="80"/>
      <c r="U56" s="876"/>
      <c r="V56" s="80"/>
      <c r="W56" s="876"/>
      <c r="X56" s="80"/>
      <c r="Y56" s="876"/>
      <c r="Z56" s="80"/>
      <c r="AA56" s="80"/>
    </row>
    <row r="57" spans="1:27" x14ac:dyDescent="0.3">
      <c r="A57" s="1" t="s">
        <v>4</v>
      </c>
      <c r="B57" s="995">
        <v>56</v>
      </c>
      <c r="C57" s="996">
        <v>22</v>
      </c>
      <c r="D57" s="996">
        <v>13</v>
      </c>
      <c r="E57" s="997">
        <f>'Ciclomotori SPSS 2 OK'!V9+'Ciclomotori SPSS 2 OK'!V31+'Ciclomotori SPSS 2 OK'!U76+'Ciclomotori SPSS 2 OK'!U130</f>
        <v>8</v>
      </c>
      <c r="F57" s="998">
        <v>26</v>
      </c>
      <c r="G57" s="999">
        <v>13</v>
      </c>
      <c r="H57" s="999">
        <v>4</v>
      </c>
      <c r="I57" s="1000">
        <f>'Ciclomotori SPSS 2 OK'!V17+'Ciclomotori SPSS 2 OK'!V39</f>
        <v>2</v>
      </c>
      <c r="J57" s="998">
        <v>82</v>
      </c>
      <c r="K57" s="999">
        <v>35</v>
      </c>
      <c r="L57" s="999">
        <v>17</v>
      </c>
      <c r="M57" s="257">
        <f>E57+I57</f>
        <v>10</v>
      </c>
      <c r="P57" s="259"/>
      <c r="Q57" s="877"/>
      <c r="R57" s="42"/>
      <c r="S57" s="877"/>
      <c r="T57" s="20"/>
      <c r="U57" s="876"/>
      <c r="V57" s="20"/>
      <c r="W57" s="876"/>
      <c r="X57" s="20"/>
      <c r="Y57" s="876"/>
      <c r="Z57" s="20"/>
      <c r="AA57" s="20"/>
    </row>
    <row r="58" spans="1:27" x14ac:dyDescent="0.3">
      <c r="A58" s="1" t="s">
        <v>5</v>
      </c>
      <c r="B58" s="998">
        <v>31</v>
      </c>
      <c r="C58" s="999">
        <v>12</v>
      </c>
      <c r="D58" s="999">
        <v>7</v>
      </c>
      <c r="E58" s="1000">
        <f>'Ciclomotori SPSS 2 OK'!V10+'Ciclomotori SPSS 2 OK'!V32</f>
        <v>7</v>
      </c>
      <c r="F58" s="998">
        <v>10</v>
      </c>
      <c r="G58" s="999">
        <v>5</v>
      </c>
      <c r="H58" s="999">
        <v>2</v>
      </c>
      <c r="I58" s="1000">
        <f>'Ciclomotori SPSS 2 OK'!V18+'Ciclomotori SPSS 2 OK'!V40</f>
        <v>2</v>
      </c>
      <c r="J58" s="998">
        <v>41</v>
      </c>
      <c r="K58" s="999">
        <v>17</v>
      </c>
      <c r="L58" s="999">
        <v>9</v>
      </c>
      <c r="M58" s="257">
        <f t="shared" ref="M58:M60" si="5">E58+I58</f>
        <v>9</v>
      </c>
      <c r="P58" s="259"/>
      <c r="Q58" s="877"/>
      <c r="R58" s="42"/>
      <c r="S58" s="877"/>
      <c r="T58" s="20"/>
      <c r="U58" s="876"/>
      <c r="V58" s="20"/>
      <c r="W58" s="876"/>
      <c r="X58" s="20"/>
      <c r="Y58" s="876"/>
      <c r="Z58" s="20"/>
      <c r="AA58" s="20"/>
    </row>
    <row r="59" spans="1:27" x14ac:dyDescent="0.3">
      <c r="A59" s="1" t="s">
        <v>6</v>
      </c>
      <c r="B59" s="998">
        <v>36</v>
      </c>
      <c r="C59" s="999">
        <v>19</v>
      </c>
      <c r="D59" s="999">
        <v>13</v>
      </c>
      <c r="E59" s="1000">
        <f>'Ciclomotori SPSS 2 OK'!V11+'Ciclomotori SPSS 2 OK'!V33+'Ciclomotori SPSS 2 OK'!U131</f>
        <v>9</v>
      </c>
      <c r="F59" s="998">
        <v>18</v>
      </c>
      <c r="G59" s="999">
        <v>12</v>
      </c>
      <c r="H59" s="999">
        <v>0</v>
      </c>
      <c r="I59" s="1000">
        <f>'Ciclomotori SPSS 2 OK'!V19+'Ciclomotori SPSS 2 OK'!V41+'Ciclomotori SPSS 2 OK'!V131</f>
        <v>6</v>
      </c>
      <c r="J59" s="998">
        <v>54</v>
      </c>
      <c r="K59" s="999">
        <v>31</v>
      </c>
      <c r="L59" s="999">
        <v>13</v>
      </c>
      <c r="M59" s="257">
        <f t="shared" si="5"/>
        <v>15</v>
      </c>
      <c r="P59" s="259"/>
      <c r="Q59" s="877"/>
      <c r="R59" s="42"/>
      <c r="S59" s="877"/>
      <c r="T59" s="20"/>
      <c r="U59" s="876"/>
      <c r="V59" s="20"/>
      <c r="W59" s="876"/>
      <c r="X59" s="20"/>
      <c r="Y59" s="876"/>
      <c r="Z59" s="20"/>
      <c r="AA59" s="20"/>
    </row>
    <row r="60" spans="1:27" ht="15" thickBot="1" x14ac:dyDescent="0.35">
      <c r="A60" s="3" t="s">
        <v>7</v>
      </c>
      <c r="B60" s="1001">
        <v>123</v>
      </c>
      <c r="C60" s="1002">
        <v>53</v>
      </c>
      <c r="D60" s="1002">
        <v>33</v>
      </c>
      <c r="E60" s="1003">
        <f>SUM(E57:E59)</f>
        <v>24</v>
      </c>
      <c r="F60" s="1001">
        <v>54</v>
      </c>
      <c r="G60" s="1002">
        <v>30</v>
      </c>
      <c r="H60" s="1002">
        <v>6</v>
      </c>
      <c r="I60" s="1003">
        <f>SUM(I57:I59)</f>
        <v>10</v>
      </c>
      <c r="J60" s="1001">
        <v>177</v>
      </c>
      <c r="K60" s="1002">
        <v>83</v>
      </c>
      <c r="L60" s="1002">
        <v>39</v>
      </c>
      <c r="M60" s="994">
        <f t="shared" si="5"/>
        <v>34</v>
      </c>
      <c r="O60" s="31">
        <f>'Ciclomot. Età Tutto'!V6+'Ciclomot. Età Tutto'!V14+'Ciclomot. Età Tutto'!V22+'Ciclomot. Età Tutto'!V42+'Ciclomot. Età Tutto'!V48+'Ciclomot. Età Tutto'!V52+'Ciclomot. Età Tutto'!AH6+'Ciclomot. Età Tutto'!AH14+'Ciclomot. Età Tutto'!AH22+'Ciclomot. Età Tutto'!AH50+'Ciclomot. Età Tutto'!AH54+'Ciclomot. Età Tutto'!AH58+'Ciclomot. Età Tutto'!AR11</f>
        <v>59</v>
      </c>
      <c r="P60" s="259"/>
      <c r="Q60" s="877"/>
      <c r="R60" s="878"/>
      <c r="S60" s="877"/>
      <c r="T60" s="875"/>
      <c r="U60" s="876"/>
      <c r="V60" s="875"/>
      <c r="W60" s="876"/>
      <c r="X60" s="875"/>
      <c r="Y60" s="876"/>
      <c r="Z60" s="875"/>
      <c r="AA60" s="875"/>
    </row>
    <row r="61" spans="1:27" ht="15" thickBot="1" x14ac:dyDescent="0.35">
      <c r="B61" s="74"/>
      <c r="C61" s="260"/>
      <c r="D61" s="260"/>
      <c r="E61" s="260"/>
      <c r="F61" s="260"/>
      <c r="G61" s="81"/>
      <c r="H61" s="81"/>
      <c r="I61" s="81"/>
      <c r="J61" s="81"/>
      <c r="K61" s="81"/>
      <c r="L61" s="81"/>
      <c r="M61" s="81"/>
      <c r="N61" s="81"/>
      <c r="O61" s="81"/>
      <c r="P61" s="261"/>
      <c r="Q61" s="81"/>
      <c r="R61" s="81"/>
      <c r="S61" s="82"/>
      <c r="T61" s="82"/>
      <c r="U61" s="82"/>
      <c r="V61" s="82"/>
      <c r="W61" s="82"/>
      <c r="X61" s="82"/>
      <c r="Y61" s="82"/>
      <c r="Z61" s="82"/>
      <c r="AA61" s="82"/>
    </row>
    <row r="62" spans="1:27" ht="15" customHeight="1" thickBot="1" x14ac:dyDescent="0.35">
      <c r="A62" s="1114" t="s">
        <v>309</v>
      </c>
      <c r="B62" s="1097" t="s">
        <v>1</v>
      </c>
      <c r="C62" s="1098"/>
      <c r="D62" s="1098"/>
      <c r="E62" s="1098"/>
      <c r="F62" s="1097" t="s">
        <v>2</v>
      </c>
      <c r="G62" s="1098"/>
      <c r="H62" s="1098"/>
      <c r="I62" s="1098"/>
      <c r="J62" s="1097" t="s">
        <v>3</v>
      </c>
      <c r="K62" s="1098"/>
      <c r="L62" s="1098"/>
      <c r="M62" s="1099"/>
      <c r="Q62" s="874"/>
      <c r="R62" s="874"/>
      <c r="S62" s="874"/>
      <c r="T62" s="874"/>
      <c r="U62" s="874"/>
      <c r="V62" s="874"/>
      <c r="W62" s="874"/>
      <c r="X62" s="874"/>
      <c r="Y62" s="874"/>
      <c r="Z62" s="874"/>
      <c r="AA62" s="874"/>
    </row>
    <row r="63" spans="1:27" ht="15" thickBot="1" x14ac:dyDescent="0.35">
      <c r="A63" s="1115"/>
      <c r="B63" s="9">
        <v>2001</v>
      </c>
      <c r="C63" s="8">
        <v>2010</v>
      </c>
      <c r="D63" s="8">
        <v>2014</v>
      </c>
      <c r="E63" s="8">
        <v>2015</v>
      </c>
      <c r="F63" s="13">
        <v>2001</v>
      </c>
      <c r="G63" s="14">
        <v>2010</v>
      </c>
      <c r="H63" s="14">
        <v>2014</v>
      </c>
      <c r="I63" s="15">
        <v>2015</v>
      </c>
      <c r="J63" s="14">
        <v>2001</v>
      </c>
      <c r="K63" s="14">
        <v>2010</v>
      </c>
      <c r="L63" s="14">
        <v>2014</v>
      </c>
      <c r="M63" s="15">
        <v>2015</v>
      </c>
      <c r="P63" s="259"/>
      <c r="Q63" s="877"/>
      <c r="R63" s="80"/>
      <c r="S63" s="877"/>
      <c r="T63" s="80"/>
      <c r="U63" s="876"/>
      <c r="V63" s="80"/>
      <c r="W63" s="876"/>
      <c r="X63" s="80"/>
      <c r="Y63" s="876"/>
      <c r="Z63" s="80"/>
      <c r="AA63" s="80"/>
    </row>
    <row r="64" spans="1:27" x14ac:dyDescent="0.3">
      <c r="A64" s="1" t="s">
        <v>4</v>
      </c>
      <c r="B64" s="995">
        <v>30</v>
      </c>
      <c r="C64" s="996">
        <v>11</v>
      </c>
      <c r="D64" s="996">
        <v>7</v>
      </c>
      <c r="E64" s="997">
        <f>'Ciclomotori SPSS 2 OK'!X9+'Ciclomotori SPSS 2 OK'!X31</f>
        <v>5</v>
      </c>
      <c r="F64" s="998">
        <v>16</v>
      </c>
      <c r="G64" s="999">
        <v>7</v>
      </c>
      <c r="H64" s="999">
        <v>2</v>
      </c>
      <c r="I64" s="1000">
        <f>'Ciclomotori SPSS 2 OK'!X17+'Ciclomotori SPSS 2 OK'!X39</f>
        <v>8</v>
      </c>
      <c r="J64" s="998">
        <v>46</v>
      </c>
      <c r="K64" s="999">
        <v>18</v>
      </c>
      <c r="L64" s="999">
        <v>9</v>
      </c>
      <c r="M64" s="257">
        <f>E64+I64</f>
        <v>13</v>
      </c>
      <c r="P64" s="259"/>
      <c r="Q64" s="877"/>
      <c r="R64" s="42"/>
      <c r="S64" s="877"/>
      <c r="T64" s="20"/>
      <c r="U64" s="876"/>
      <c r="V64" s="20"/>
      <c r="W64" s="876"/>
      <c r="X64" s="20"/>
      <c r="Y64" s="876"/>
      <c r="Z64" s="20"/>
      <c r="AA64" s="20"/>
    </row>
    <row r="65" spans="1:27" x14ac:dyDescent="0.3">
      <c r="A65" s="1" t="s">
        <v>5</v>
      </c>
      <c r="B65" s="998">
        <v>13</v>
      </c>
      <c r="C65" s="999">
        <v>5</v>
      </c>
      <c r="D65" s="999">
        <v>2</v>
      </c>
      <c r="E65" s="1000">
        <f>'Ciclomotori SPSS 2 OK'!X10+'Ciclomotori SPSS 2 OK'!X32</f>
        <v>3</v>
      </c>
      <c r="F65" s="998">
        <v>9</v>
      </c>
      <c r="G65" s="999">
        <v>0</v>
      </c>
      <c r="H65" s="999">
        <v>2</v>
      </c>
      <c r="I65" s="1000">
        <f>'Ciclomotori SPSS 2 OK'!X18+'Ciclomotori SPSS 2 OK'!X40</f>
        <v>2</v>
      </c>
      <c r="J65" s="998">
        <v>22</v>
      </c>
      <c r="K65" s="999">
        <v>5</v>
      </c>
      <c r="L65" s="999">
        <v>4</v>
      </c>
      <c r="M65" s="257">
        <f t="shared" ref="M65:M67" si="6">E65+I65</f>
        <v>5</v>
      </c>
      <c r="P65" s="259"/>
      <c r="Q65" s="877"/>
      <c r="R65" s="42"/>
      <c r="S65" s="877"/>
      <c r="T65" s="20"/>
      <c r="U65" s="876"/>
      <c r="V65" s="20"/>
      <c r="W65" s="876"/>
      <c r="X65" s="20"/>
      <c r="Y65" s="876"/>
      <c r="Z65" s="20"/>
      <c r="AA65" s="20"/>
    </row>
    <row r="66" spans="1:27" x14ac:dyDescent="0.3">
      <c r="A66" s="1" t="s">
        <v>6</v>
      </c>
      <c r="B66" s="998">
        <v>17</v>
      </c>
      <c r="C66" s="999">
        <v>7</v>
      </c>
      <c r="D66" s="999">
        <v>5</v>
      </c>
      <c r="E66" s="1000">
        <f>'Ciclomotori SPSS 2 OK'!X11+'Ciclomotori SPSS 2 OK'!X33</f>
        <v>5</v>
      </c>
      <c r="F66" s="998">
        <v>21</v>
      </c>
      <c r="G66" s="999">
        <v>10</v>
      </c>
      <c r="H66" s="999">
        <v>6</v>
      </c>
      <c r="I66" s="1000">
        <f>'Ciclomotori SPSS 2 OK'!X19+'Ciclomotori SPSS 2 OK'!X41</f>
        <v>6</v>
      </c>
      <c r="J66" s="998">
        <v>38</v>
      </c>
      <c r="K66" s="999">
        <v>17</v>
      </c>
      <c r="L66" s="999">
        <v>11</v>
      </c>
      <c r="M66" s="257">
        <f t="shared" si="6"/>
        <v>11</v>
      </c>
      <c r="P66" s="259"/>
      <c r="Q66" s="877"/>
      <c r="R66" s="42"/>
      <c r="S66" s="877"/>
      <c r="T66" s="20"/>
      <c r="U66" s="876"/>
      <c r="V66" s="20"/>
      <c r="W66" s="876"/>
      <c r="X66" s="20"/>
      <c r="Y66" s="876"/>
      <c r="Z66" s="20"/>
      <c r="AA66" s="20"/>
    </row>
    <row r="67" spans="1:27" ht="15" thickBot="1" x14ac:dyDescent="0.35">
      <c r="A67" s="3" t="s">
        <v>7</v>
      </c>
      <c r="B67" s="1001">
        <v>60</v>
      </c>
      <c r="C67" s="1002">
        <v>23</v>
      </c>
      <c r="D67" s="1002">
        <v>14</v>
      </c>
      <c r="E67" s="1003">
        <f>SUM(E64:E66)</f>
        <v>13</v>
      </c>
      <c r="F67" s="1001">
        <v>46</v>
      </c>
      <c r="G67" s="1002">
        <v>17</v>
      </c>
      <c r="H67" s="1002">
        <v>10</v>
      </c>
      <c r="I67" s="1003">
        <f>SUM(I64:I66)</f>
        <v>16</v>
      </c>
      <c r="J67" s="1001">
        <v>106</v>
      </c>
      <c r="K67" s="1002">
        <v>40</v>
      </c>
      <c r="L67" s="1002">
        <v>24</v>
      </c>
      <c r="M67" s="994">
        <f t="shared" si="6"/>
        <v>29</v>
      </c>
      <c r="O67" s="31">
        <f>'Ciclomot. Età Tutto'!V8+'Ciclomot. Età Tutto'!V18+'Ciclomot. Età Tutto'!V26+'Ciclomot. Età Tutto'!AH10+'Ciclomot. Età Tutto'!AH18+'Ciclomot. Età Tutto'!AH26</f>
        <v>30</v>
      </c>
      <c r="P67" s="259"/>
      <c r="Q67" s="877"/>
      <c r="R67" s="878"/>
      <c r="S67" s="877"/>
      <c r="T67" s="875"/>
      <c r="U67" s="876"/>
      <c r="V67" s="875"/>
      <c r="W67" s="876"/>
      <c r="X67" s="875"/>
      <c r="Y67" s="876"/>
      <c r="Z67" s="875"/>
      <c r="AA67" s="875"/>
    </row>
    <row r="68" spans="1:27" ht="15" thickBot="1" x14ac:dyDescent="0.35">
      <c r="A68" s="12"/>
      <c r="B68" s="45"/>
      <c r="C68" s="45"/>
      <c r="D68" s="45"/>
      <c r="E68" s="45"/>
      <c r="F68" s="45"/>
      <c r="G68" s="45"/>
      <c r="H68" s="45"/>
      <c r="I68" s="45"/>
      <c r="J68" s="45"/>
      <c r="K68" s="83"/>
      <c r="L68" s="45"/>
      <c r="M68" s="45"/>
      <c r="N68" s="45"/>
      <c r="O68" s="45"/>
      <c r="P68" s="262"/>
      <c r="Q68" s="83"/>
      <c r="R68" s="83"/>
      <c r="S68" s="83"/>
      <c r="T68" s="19"/>
      <c r="U68" s="19"/>
      <c r="V68" s="19"/>
      <c r="W68" s="19"/>
      <c r="X68" s="19"/>
      <c r="Y68" s="19"/>
      <c r="Z68" s="19"/>
      <c r="AA68" s="19"/>
    </row>
    <row r="69" spans="1:27" ht="15" customHeight="1" thickBot="1" x14ac:dyDescent="0.35">
      <c r="A69" s="1114" t="s">
        <v>310</v>
      </c>
      <c r="B69" s="1097" t="s">
        <v>1</v>
      </c>
      <c r="C69" s="1098"/>
      <c r="D69" s="1098"/>
      <c r="E69" s="1098"/>
      <c r="F69" s="1097" t="s">
        <v>2</v>
      </c>
      <c r="G69" s="1098"/>
      <c r="H69" s="1098"/>
      <c r="I69" s="1098"/>
      <c r="J69" s="1097" t="s">
        <v>3</v>
      </c>
      <c r="K69" s="1098"/>
      <c r="L69" s="1098"/>
      <c r="M69" s="1099"/>
      <c r="R69" s="31"/>
      <c r="S69" s="31"/>
    </row>
    <row r="70" spans="1:27" ht="32.4" customHeight="1" thickBot="1" x14ac:dyDescent="0.35">
      <c r="A70" s="1115"/>
      <c r="B70" s="8">
        <v>2001</v>
      </c>
      <c r="C70" s="8">
        <v>2010</v>
      </c>
      <c r="D70" s="8">
        <v>2014</v>
      </c>
      <c r="E70" s="8">
        <v>2015</v>
      </c>
      <c r="F70" s="13">
        <v>2001</v>
      </c>
      <c r="G70" s="14">
        <v>2010</v>
      </c>
      <c r="H70" s="14">
        <v>2014</v>
      </c>
      <c r="I70" s="14">
        <v>2015</v>
      </c>
      <c r="J70" s="14">
        <v>2001</v>
      </c>
      <c r="K70" s="14">
        <v>2010</v>
      </c>
      <c r="L70" s="14">
        <v>2014</v>
      </c>
      <c r="M70" s="15">
        <v>2015</v>
      </c>
      <c r="P70" s="259"/>
      <c r="R70" s="31"/>
      <c r="S70" s="31"/>
    </row>
    <row r="71" spans="1:27" x14ac:dyDescent="0.3">
      <c r="A71" s="1" t="s">
        <v>4</v>
      </c>
      <c r="B71" s="995">
        <v>72</v>
      </c>
      <c r="C71" s="996">
        <v>23</v>
      </c>
      <c r="D71" s="996">
        <v>12</v>
      </c>
      <c r="E71" s="997">
        <f>'Ciclomotori SPSS 2 OK'!T9+'Ciclomotori SPSS 2 OK'!W9+'Ciclomotori SPSS 2 OK'!T31+'Ciclomotori SPSS 2 OK'!W31+'Ciclomotori SPSS 2 OK'!U108</f>
        <v>11</v>
      </c>
      <c r="F71" s="998">
        <v>56</v>
      </c>
      <c r="G71" s="999">
        <v>10</v>
      </c>
      <c r="H71" s="999">
        <v>8</v>
      </c>
      <c r="I71" s="1000">
        <f>'Ciclomotori SPSS 2 OK'!T17+'Ciclomotori SPSS 2 OK'!W17+'Ciclomotori SPSS 2 OK'!T39+'Ciclomotori SPSS 2 OK'!W39</f>
        <v>8</v>
      </c>
      <c r="J71" s="998">
        <v>128</v>
      </c>
      <c r="K71" s="999">
        <v>33</v>
      </c>
      <c r="L71" s="999">
        <v>20</v>
      </c>
      <c r="M71" s="257">
        <f>E71+I71</f>
        <v>19</v>
      </c>
      <c r="P71" s="259"/>
      <c r="R71" s="31"/>
      <c r="S71" s="31"/>
    </row>
    <row r="72" spans="1:27" x14ac:dyDescent="0.3">
      <c r="A72" s="1" t="s">
        <v>5</v>
      </c>
      <c r="B72" s="998">
        <v>36</v>
      </c>
      <c r="C72" s="999">
        <v>16</v>
      </c>
      <c r="D72" s="999">
        <v>2</v>
      </c>
      <c r="E72" s="1000">
        <f>'Ciclomotori SPSS 2 OK'!T10+'Ciclomotori SPSS 2 OK'!W10+'Ciclomotori SPSS 2 OK'!T32+'Ciclomotori SPSS 2 OK'!W32</f>
        <v>4</v>
      </c>
      <c r="F72" s="998">
        <v>14</v>
      </c>
      <c r="G72" s="999">
        <v>4</v>
      </c>
      <c r="H72" s="999">
        <v>8</v>
      </c>
      <c r="I72" s="1000">
        <f>'Ciclomotori SPSS 2 OK'!T18+'Ciclomotori SPSS 2 OK'!W18+'Ciclomotori SPSS 2 OK'!T40+'Ciclomotori SPSS 2 OK'!W40</f>
        <v>1</v>
      </c>
      <c r="J72" s="998">
        <v>50</v>
      </c>
      <c r="K72" s="999">
        <v>20</v>
      </c>
      <c r="L72" s="999">
        <v>10</v>
      </c>
      <c r="M72" s="257">
        <f t="shared" ref="M72:M74" si="7">E72+I72</f>
        <v>5</v>
      </c>
      <c r="P72" s="259"/>
      <c r="R72" s="31"/>
      <c r="S72" s="31"/>
    </row>
    <row r="73" spans="1:27" x14ac:dyDescent="0.3">
      <c r="A73" s="1" t="s">
        <v>6</v>
      </c>
      <c r="B73" s="998">
        <v>35</v>
      </c>
      <c r="C73" s="999">
        <v>13</v>
      </c>
      <c r="D73" s="999">
        <v>11</v>
      </c>
      <c r="E73" s="1000">
        <f>'Ciclomotori SPSS 2 OK'!T11+'Ciclomotori SPSS 2 OK'!W11+'Ciclomotori SPSS 2 OK'!T33+'Ciclomotori SPSS 2 OK'!W33</f>
        <v>9</v>
      </c>
      <c r="F73" s="998">
        <v>20</v>
      </c>
      <c r="G73" s="999">
        <v>9</v>
      </c>
      <c r="H73" s="999">
        <v>6</v>
      </c>
      <c r="I73" s="1000">
        <f>'Ciclomotori SPSS 2 OK'!T19+'Ciclomotori SPSS 2 OK'!W19+'Ciclomotori SPSS 2 OK'!T41+'Ciclomotori SPSS 2 OK'!W41</f>
        <v>8</v>
      </c>
      <c r="J73" s="998">
        <v>55</v>
      </c>
      <c r="K73" s="999">
        <v>22</v>
      </c>
      <c r="L73" s="999">
        <v>17</v>
      </c>
      <c r="M73" s="257">
        <f t="shared" si="7"/>
        <v>17</v>
      </c>
      <c r="P73" s="259"/>
      <c r="R73" s="31"/>
      <c r="S73" s="31"/>
    </row>
    <row r="74" spans="1:27" ht="15" thickBot="1" x14ac:dyDescent="0.35">
      <c r="A74" s="3" t="s">
        <v>7</v>
      </c>
      <c r="B74" s="1001">
        <v>143</v>
      </c>
      <c r="C74" s="1002">
        <v>52</v>
      </c>
      <c r="D74" s="1002">
        <v>25</v>
      </c>
      <c r="E74" s="1003">
        <f>SUM(E71:E73)</f>
        <v>24</v>
      </c>
      <c r="F74" s="1001">
        <v>90</v>
      </c>
      <c r="G74" s="1002">
        <v>23</v>
      </c>
      <c r="H74" s="1002">
        <v>22</v>
      </c>
      <c r="I74" s="1003">
        <f>SUM(I71:I73)</f>
        <v>17</v>
      </c>
      <c r="J74" s="1001">
        <v>233</v>
      </c>
      <c r="K74" s="1002">
        <v>75</v>
      </c>
      <c r="L74" s="1002">
        <v>47</v>
      </c>
      <c r="M74" s="994">
        <f t="shared" si="7"/>
        <v>41</v>
      </c>
      <c r="O74" s="31">
        <f>'Ciclomot. Età Tutto'!V6+'Ciclomot. Età Tutto'!V16+'Ciclomot. Età Tutto'!V24+'Ciclomot. Età Tutto'!U34+'Ciclomot. Età Tutto'!V44+'Ciclomot. Età Tutto'!AH4+'Ciclomot. Età Tutto'!AH8+'Ciclomot. Età Tutto'!AH16+'Ciclomot. Età Tutto'!AH24+'Ciclomot. Età Tutto'!AH36+'Ciclomot. Età Tutto'!AH42</f>
        <v>51</v>
      </c>
      <c r="P74" s="259"/>
      <c r="R74" s="31"/>
      <c r="S74" s="31"/>
    </row>
    <row r="75" spans="1:27" ht="15" thickBot="1" x14ac:dyDescent="0.35">
      <c r="K75" s="877"/>
      <c r="P75" s="259"/>
      <c r="R75" s="31"/>
      <c r="S75" s="31"/>
    </row>
    <row r="76" spans="1:27" ht="15" thickBot="1" x14ac:dyDescent="0.35">
      <c r="A76" s="1114" t="s">
        <v>311</v>
      </c>
      <c r="B76" s="1097" t="s">
        <v>1</v>
      </c>
      <c r="C76" s="1098"/>
      <c r="D76" s="1098"/>
      <c r="E76" s="1098"/>
      <c r="F76" s="1097" t="s">
        <v>2</v>
      </c>
      <c r="G76" s="1098"/>
      <c r="H76" s="1098"/>
      <c r="I76" s="1098"/>
      <c r="J76" s="1097" t="s">
        <v>3</v>
      </c>
      <c r="K76" s="1098"/>
      <c r="L76" s="1098"/>
      <c r="M76" s="1099"/>
      <c r="R76" s="31"/>
      <c r="S76" s="31"/>
    </row>
    <row r="77" spans="1:27" ht="15" thickBot="1" x14ac:dyDescent="0.35">
      <c r="A77" s="1115"/>
      <c r="B77" s="8">
        <v>2001</v>
      </c>
      <c r="C77" s="8">
        <v>2010</v>
      </c>
      <c r="D77" s="8">
        <v>2014</v>
      </c>
      <c r="E77" s="8">
        <v>2015</v>
      </c>
      <c r="F77" s="13">
        <v>2001</v>
      </c>
      <c r="G77" s="14">
        <v>2010</v>
      </c>
      <c r="H77" s="14">
        <v>2014</v>
      </c>
      <c r="I77" s="15">
        <v>2015</v>
      </c>
      <c r="J77" s="13">
        <v>2001</v>
      </c>
      <c r="K77" s="14">
        <v>2010</v>
      </c>
      <c r="L77" s="14">
        <v>2014</v>
      </c>
      <c r="M77" s="15">
        <v>2015</v>
      </c>
      <c r="P77" s="259"/>
      <c r="R77" s="31"/>
      <c r="S77" s="31"/>
    </row>
    <row r="78" spans="1:27" x14ac:dyDescent="0.3">
      <c r="A78" s="1" t="s">
        <v>4</v>
      </c>
      <c r="B78" s="995">
        <f>B50+B57+B64+B71</f>
        <v>175</v>
      </c>
      <c r="C78" s="996">
        <f t="shared" ref="C78:E78" si="8">C50+C57+C64+C71</f>
        <v>57</v>
      </c>
      <c r="D78" s="996">
        <f t="shared" si="8"/>
        <v>34</v>
      </c>
      <c r="E78" s="997">
        <f t="shared" si="8"/>
        <v>24</v>
      </c>
      <c r="F78" s="998">
        <v>100</v>
      </c>
      <c r="G78" s="999">
        <v>30</v>
      </c>
      <c r="H78" s="999">
        <v>14</v>
      </c>
      <c r="I78" s="1000">
        <f t="shared" ref="I78" si="9">I50+I57+I64+I71</f>
        <v>18</v>
      </c>
      <c r="J78" s="998">
        <v>275</v>
      </c>
      <c r="K78" s="999">
        <v>87</v>
      </c>
      <c r="L78" s="999">
        <v>48</v>
      </c>
      <c r="M78" s="257">
        <f t="shared" ref="M78" si="10">M50+M57+M64+M71</f>
        <v>42</v>
      </c>
      <c r="P78" s="259"/>
      <c r="R78" s="31"/>
      <c r="S78" s="31"/>
    </row>
    <row r="79" spans="1:27" x14ac:dyDescent="0.3">
      <c r="A79" s="1" t="s">
        <v>5</v>
      </c>
      <c r="B79" s="998">
        <f t="shared" ref="B79:E80" si="11">B51+B58+B65+B72</f>
        <v>94</v>
      </c>
      <c r="C79" s="999">
        <f t="shared" si="11"/>
        <v>35</v>
      </c>
      <c r="D79" s="999">
        <f t="shared" si="11"/>
        <v>11</v>
      </c>
      <c r="E79" s="1000">
        <f t="shared" si="11"/>
        <v>14</v>
      </c>
      <c r="F79" s="998">
        <v>35</v>
      </c>
      <c r="G79" s="999">
        <v>9</v>
      </c>
      <c r="H79" s="999">
        <v>12</v>
      </c>
      <c r="I79" s="1000">
        <f t="shared" ref="I79" si="12">I51+I58+I65+I72</f>
        <v>5</v>
      </c>
      <c r="J79" s="998">
        <v>129</v>
      </c>
      <c r="K79" s="999">
        <v>44</v>
      </c>
      <c r="L79" s="999">
        <v>23</v>
      </c>
      <c r="M79" s="257">
        <f t="shared" ref="M79" si="13">M51+M58+M65+M72</f>
        <v>19</v>
      </c>
      <c r="P79" s="259"/>
      <c r="R79" s="31"/>
      <c r="S79" s="31"/>
    </row>
    <row r="80" spans="1:27" x14ac:dyDescent="0.3">
      <c r="A80" s="1" t="s">
        <v>6</v>
      </c>
      <c r="B80" s="998">
        <f t="shared" si="11"/>
        <v>106</v>
      </c>
      <c r="C80" s="999">
        <f t="shared" si="11"/>
        <v>43</v>
      </c>
      <c r="D80" s="999">
        <f t="shared" si="11"/>
        <v>29</v>
      </c>
      <c r="E80" s="1000">
        <f t="shared" si="11"/>
        <v>23</v>
      </c>
      <c r="F80" s="998">
        <v>68</v>
      </c>
      <c r="G80" s="999">
        <v>32</v>
      </c>
      <c r="H80" s="999">
        <v>12</v>
      </c>
      <c r="I80" s="1000">
        <f t="shared" ref="I80" si="14">I52+I59+I66+I73</f>
        <v>21</v>
      </c>
      <c r="J80" s="998">
        <v>174</v>
      </c>
      <c r="K80" s="999">
        <v>75</v>
      </c>
      <c r="L80" s="999">
        <v>41</v>
      </c>
      <c r="M80" s="257">
        <f t="shared" ref="M80" si="15">M52+M59+M66+M73</f>
        <v>44</v>
      </c>
      <c r="P80" s="259"/>
      <c r="R80" s="31"/>
      <c r="S80" s="31"/>
    </row>
    <row r="81" spans="1:19" ht="15" thickBot="1" x14ac:dyDescent="0.35">
      <c r="A81" s="3" t="s">
        <v>7</v>
      </c>
      <c r="B81" s="1001">
        <f>SUM(B78:B80)</f>
        <v>375</v>
      </c>
      <c r="C81" s="1002">
        <f t="shared" ref="C81:E81" si="16">SUM(C78:C80)</f>
        <v>135</v>
      </c>
      <c r="D81" s="1002">
        <f t="shared" si="16"/>
        <v>74</v>
      </c>
      <c r="E81" s="1003">
        <f t="shared" si="16"/>
        <v>61</v>
      </c>
      <c r="F81" s="1001">
        <f>SUM(F78:F80)</f>
        <v>203</v>
      </c>
      <c r="G81" s="1002">
        <f t="shared" ref="G81" si="17">SUM(G78:G80)</f>
        <v>71</v>
      </c>
      <c r="H81" s="1002">
        <f t="shared" ref="H81:I81" si="18">SUM(H78:H80)</f>
        <v>38</v>
      </c>
      <c r="I81" s="1003">
        <f t="shared" si="18"/>
        <v>44</v>
      </c>
      <c r="J81" s="1001">
        <f>SUM(J78:J80)</f>
        <v>578</v>
      </c>
      <c r="K81" s="1002">
        <f t="shared" ref="K81" si="19">SUM(K78:K80)</f>
        <v>206</v>
      </c>
      <c r="L81" s="1002">
        <f t="shared" ref="L81:M81" si="20">SUM(L78:L80)</f>
        <v>112</v>
      </c>
      <c r="M81" s="994">
        <f t="shared" si="20"/>
        <v>105</v>
      </c>
      <c r="O81" s="31">
        <f>'Ciclomot. Età Tutto'!V10+'Ciclomot. Età Tutto'!V20+'Ciclomot. Età Tutto'!V28+'Ciclomot. Età Tutto'!U36+'Ciclomot. Età Tutto'!V46+'Ciclomot. Età Tutto'!V50+'Ciclomot. Età Tutto'!V54+'Ciclomot. Età Tutto'!AH12+'Ciclomot. Età Tutto'!AH20+'Ciclomot. Età Tutto'!AH28+'Ciclomot. Età Tutto'!AH38+'Ciclomot. Età Tutto'!AH44+'Ciclomot. Età Tutto'!AH52+'Ciclomot. Età Tutto'!AH56+'Ciclomot. Età Tutto'!AH60+'Ciclomot. Età Tutto'!AR13</f>
        <v>143</v>
      </c>
      <c r="P81" s="5">
        <f>(N81-M81)/M81*100</f>
        <v>-100</v>
      </c>
      <c r="R81" s="31"/>
      <c r="S81" s="31"/>
    </row>
    <row r="82" spans="1:19" ht="15" thickBot="1" x14ac:dyDescent="0.35">
      <c r="K82" s="877"/>
      <c r="P82" s="259"/>
      <c r="R82" s="31"/>
      <c r="S82" s="31"/>
    </row>
    <row r="83" spans="1:19" ht="15" customHeight="1" thickBot="1" x14ac:dyDescent="0.35">
      <c r="A83" s="1114" t="s">
        <v>49</v>
      </c>
      <c r="B83" s="1097" t="s">
        <v>1</v>
      </c>
      <c r="C83" s="1098"/>
      <c r="D83" s="1098"/>
      <c r="E83" s="1098"/>
      <c r="F83" s="1097" t="s">
        <v>2</v>
      </c>
      <c r="G83" s="1098"/>
      <c r="H83" s="1098"/>
      <c r="I83" s="1098"/>
      <c r="J83" s="1097" t="s">
        <v>3</v>
      </c>
      <c r="K83" s="1098"/>
      <c r="L83" s="1098"/>
      <c r="M83" s="1099"/>
      <c r="R83" s="31"/>
      <c r="S83" s="31"/>
    </row>
    <row r="84" spans="1:19" ht="15" thickBot="1" x14ac:dyDescent="0.35">
      <c r="A84" s="1115"/>
      <c r="B84" s="13">
        <v>2001</v>
      </c>
      <c r="C84" s="14">
        <v>2010</v>
      </c>
      <c r="D84" s="14">
        <v>2014</v>
      </c>
      <c r="E84" s="15">
        <v>2015</v>
      </c>
      <c r="F84" s="13">
        <v>2001</v>
      </c>
      <c r="G84" s="14">
        <v>2010</v>
      </c>
      <c r="H84" s="14">
        <v>2014</v>
      </c>
      <c r="I84" s="15">
        <v>2015</v>
      </c>
      <c r="J84" s="13">
        <v>2001</v>
      </c>
      <c r="K84" s="14">
        <v>2010</v>
      </c>
      <c r="L84" s="14">
        <v>2014</v>
      </c>
      <c r="M84" s="15">
        <v>2015</v>
      </c>
      <c r="P84" s="259"/>
      <c r="R84" s="31"/>
      <c r="S84" s="31"/>
    </row>
    <row r="85" spans="1:19" x14ac:dyDescent="0.3">
      <c r="A85" s="1" t="s">
        <v>4</v>
      </c>
      <c r="B85" s="995">
        <v>209</v>
      </c>
      <c r="C85" s="996">
        <v>63</v>
      </c>
      <c r="D85" s="996">
        <v>42</v>
      </c>
      <c r="E85" s="997"/>
      <c r="F85" s="990">
        <v>106</v>
      </c>
      <c r="G85" s="991">
        <v>33</v>
      </c>
      <c r="H85" s="991">
        <v>16</v>
      </c>
      <c r="I85" s="899"/>
      <c r="J85" s="990">
        <v>315</v>
      </c>
      <c r="K85" s="991">
        <v>96</v>
      </c>
      <c r="L85" s="991">
        <v>58</v>
      </c>
      <c r="M85" s="257"/>
      <c r="P85" s="259"/>
      <c r="R85" s="31"/>
      <c r="S85" s="31"/>
    </row>
    <row r="86" spans="1:19" x14ac:dyDescent="0.3">
      <c r="A86" s="1" t="s">
        <v>5</v>
      </c>
      <c r="B86" s="998">
        <v>137</v>
      </c>
      <c r="C86" s="999">
        <v>40</v>
      </c>
      <c r="D86" s="999">
        <v>12</v>
      </c>
      <c r="E86" s="1000"/>
      <c r="F86" s="990">
        <v>39</v>
      </c>
      <c r="G86" s="991">
        <v>9</v>
      </c>
      <c r="H86" s="991">
        <v>12</v>
      </c>
      <c r="I86" s="899"/>
      <c r="J86" s="990">
        <v>176</v>
      </c>
      <c r="K86" s="991">
        <v>49</v>
      </c>
      <c r="L86" s="991">
        <v>24</v>
      </c>
      <c r="M86" s="257"/>
      <c r="P86" s="259"/>
      <c r="R86" s="31"/>
      <c r="S86" s="31"/>
    </row>
    <row r="87" spans="1:19" x14ac:dyDescent="0.3">
      <c r="A87" s="1" t="s">
        <v>6</v>
      </c>
      <c r="B87" s="998">
        <v>132</v>
      </c>
      <c r="C87" s="999">
        <v>56</v>
      </c>
      <c r="D87" s="999">
        <v>32</v>
      </c>
      <c r="E87" s="1000"/>
      <c r="F87" s="990">
        <v>71</v>
      </c>
      <c r="G87" s="991">
        <v>34</v>
      </c>
      <c r="H87" s="991">
        <v>12</v>
      </c>
      <c r="I87" s="899"/>
      <c r="J87" s="990">
        <v>203</v>
      </c>
      <c r="K87" s="991">
        <v>90</v>
      </c>
      <c r="L87" s="991">
        <v>44</v>
      </c>
      <c r="M87" s="257"/>
      <c r="P87" s="259"/>
      <c r="R87" s="31"/>
      <c r="S87" s="31"/>
    </row>
    <row r="88" spans="1:19" ht="15" thickBot="1" x14ac:dyDescent="0.35">
      <c r="A88" s="3" t="s">
        <v>7</v>
      </c>
      <c r="B88" s="1001">
        <v>478</v>
      </c>
      <c r="C88" s="1002">
        <v>159</v>
      </c>
      <c r="D88" s="1002">
        <v>86</v>
      </c>
      <c r="E88" s="1003"/>
      <c r="F88" s="1017">
        <v>216</v>
      </c>
      <c r="G88" s="1018">
        <v>76</v>
      </c>
      <c r="H88" s="1018">
        <v>40</v>
      </c>
      <c r="I88" s="1019"/>
      <c r="J88" s="1017">
        <v>694</v>
      </c>
      <c r="K88" s="1018">
        <v>235</v>
      </c>
      <c r="L88" s="1018">
        <v>126</v>
      </c>
      <c r="M88" s="257"/>
      <c r="P88" s="259"/>
      <c r="R88" s="31"/>
      <c r="S88" s="31"/>
    </row>
    <row r="89" spans="1:19" ht="15" thickBot="1" x14ac:dyDescent="0.35">
      <c r="A89" s="22" t="s">
        <v>74</v>
      </c>
      <c r="B89" s="1020">
        <v>103</v>
      </c>
      <c r="C89" s="1021">
        <v>24</v>
      </c>
      <c r="D89" s="1021">
        <v>12</v>
      </c>
      <c r="E89" s="1022"/>
      <c r="F89" s="1020">
        <v>13</v>
      </c>
      <c r="G89" s="1021">
        <v>5</v>
      </c>
      <c r="H89" s="1021">
        <v>2</v>
      </c>
      <c r="I89" s="1022"/>
      <c r="J89" s="1020">
        <v>116</v>
      </c>
      <c r="K89" s="1021">
        <v>29</v>
      </c>
      <c r="L89" s="1021">
        <v>14</v>
      </c>
      <c r="M89" s="263"/>
      <c r="P89" s="259"/>
      <c r="R89" s="31"/>
      <c r="S89" s="31"/>
    </row>
    <row r="90" spans="1:19" x14ac:dyDescent="0.3">
      <c r="A90" s="23"/>
    </row>
    <row r="91" spans="1:19" ht="16.2" thickBot="1" x14ac:dyDescent="0.35">
      <c r="A91" s="7" t="s">
        <v>50</v>
      </c>
    </row>
    <row r="92" spans="1:19" ht="15" thickBot="1" x14ac:dyDescent="0.35">
      <c r="A92" s="1114" t="s">
        <v>312</v>
      </c>
      <c r="B92" s="1097" t="s">
        <v>1</v>
      </c>
      <c r="C92" s="1098"/>
      <c r="D92" s="1098"/>
      <c r="E92" s="1098"/>
      <c r="F92" s="1097" t="s">
        <v>2</v>
      </c>
      <c r="G92" s="1098"/>
      <c r="H92" s="1098"/>
      <c r="I92" s="1099"/>
      <c r="J92" s="1097" t="s">
        <v>3</v>
      </c>
      <c r="K92" s="1098"/>
      <c r="L92" s="1098"/>
      <c r="M92" s="1191"/>
    </row>
    <row r="93" spans="1:19" ht="15" thickBot="1" x14ac:dyDescent="0.35">
      <c r="A93" s="1115"/>
      <c r="B93" s="67" t="s">
        <v>32</v>
      </c>
      <c r="C93" s="67" t="s">
        <v>159</v>
      </c>
      <c r="D93" s="67" t="s">
        <v>160</v>
      </c>
      <c r="E93" s="69" t="s">
        <v>161</v>
      </c>
      <c r="F93" s="67" t="s">
        <v>32</v>
      </c>
      <c r="G93" s="67" t="s">
        <v>159</v>
      </c>
      <c r="H93" s="67" t="s">
        <v>160</v>
      </c>
      <c r="I93" s="69" t="s">
        <v>161</v>
      </c>
      <c r="J93" s="67" t="s">
        <v>32</v>
      </c>
      <c r="K93" s="67" t="s">
        <v>159</v>
      </c>
      <c r="L93" s="67" t="s">
        <v>160</v>
      </c>
      <c r="M93" s="69" t="s">
        <v>161</v>
      </c>
    </row>
    <row r="94" spans="1:19" x14ac:dyDescent="0.3">
      <c r="A94" s="1" t="s">
        <v>4</v>
      </c>
      <c r="B94" s="1023">
        <f>(C36-B36)/B36*100</f>
        <v>-63.545975484801332</v>
      </c>
      <c r="C94" s="1024">
        <f>(E36-B36)/B36*100</f>
        <v>-79.112747144320892</v>
      </c>
      <c r="D94" s="1024">
        <f>(E36-C36)/C36*100</f>
        <v>-42.702477618155321</v>
      </c>
      <c r="E94" s="1025">
        <f>(E36-D36)/D36*100</f>
        <v>-3.6077057793345011</v>
      </c>
      <c r="F94" s="1026">
        <f>(G36-F36)/F36*100</f>
        <v>-55.607043558850791</v>
      </c>
      <c r="G94" s="1027">
        <f>(I36-F36)/F36*100</f>
        <v>-69.230769230769226</v>
      </c>
      <c r="H94" s="1027">
        <f>(I36-G36)/G36*100</f>
        <v>-30.688935281837161</v>
      </c>
      <c r="I94" s="1028">
        <f>(I36-H36)/H36*100</f>
        <v>10.11608623548922</v>
      </c>
      <c r="J94" s="1026">
        <f>(K36-J36)/J36*100</f>
        <v>-62.945034901259255</v>
      </c>
      <c r="K94" s="1027">
        <f>(M36-J36)/J36*100</f>
        <v>-78.364726928338428</v>
      </c>
      <c r="L94" s="1027">
        <f>(M36-K36)/K36*100</f>
        <v>-41.613025369178338</v>
      </c>
      <c r="M94" s="1029">
        <f>(M36-L36)/L36*100</f>
        <v>-2.2968477744337084</v>
      </c>
    </row>
    <row r="95" spans="1:19" x14ac:dyDescent="0.3">
      <c r="A95" s="1" t="s">
        <v>5</v>
      </c>
      <c r="B95" s="1026">
        <f t="shared" ref="B95:B97" si="21">(C37-B37)/B37*100</f>
        <v>-65.464802550895257</v>
      </c>
      <c r="C95" s="1027">
        <f t="shared" ref="C95:C97" si="22">(E37-B37)/B37*100</f>
        <v>-80.898945302918818</v>
      </c>
      <c r="D95" s="1027">
        <f t="shared" ref="D95:D97" si="23">(E37-C37)/C37*100</f>
        <v>-44.691051136363633</v>
      </c>
      <c r="E95" s="1028">
        <f t="shared" ref="E95:E97" si="24">(E37-D37)/D37*100</f>
        <v>-6.2876052948255117</v>
      </c>
      <c r="F95" s="1026">
        <f t="shared" ref="F95:F97" si="25">(G37-F37)/F37*100</f>
        <v>-44.520547945205479</v>
      </c>
      <c r="G95" s="1027">
        <f t="shared" ref="G95:G97" si="26">(I37-F37)/F37*100</f>
        <v>-61.986301369863014</v>
      </c>
      <c r="H95" s="1027">
        <f t="shared" ref="H95:H97" si="27">(I37-G37)/G37*100</f>
        <v>-31.481481481481481</v>
      </c>
      <c r="I95" s="1028">
        <f t="shared" ref="I95:I97" si="28">(I37-H37)/H37*100</f>
        <v>9.5394736842105274</v>
      </c>
      <c r="J95" s="1026">
        <f t="shared" ref="J95:J97" si="29">(K37-J37)/J37*100</f>
        <v>-64.397113594040974</v>
      </c>
      <c r="K95" s="1027">
        <f t="shared" ref="K95:K97" si="30">(M37-J37)/J37*100</f>
        <v>-79.934823091247679</v>
      </c>
      <c r="L95" s="1027">
        <f t="shared" ref="L95:L97" si="31">(M37-K37)/K37*100</f>
        <v>-43.641712978097416</v>
      </c>
      <c r="M95" s="1029">
        <f t="shared" ref="M95:M97" si="32">(M37-L37)/L37*100</f>
        <v>-4.9614112458654906</v>
      </c>
    </row>
    <row r="96" spans="1:19" x14ac:dyDescent="0.3">
      <c r="A96" s="1" t="s">
        <v>6</v>
      </c>
      <c r="B96" s="1026">
        <f t="shared" si="21"/>
        <v>-55.551651440618407</v>
      </c>
      <c r="C96" s="1027">
        <f t="shared" si="22"/>
        <v>-76.633872101194655</v>
      </c>
      <c r="D96" s="1027">
        <f t="shared" si="23"/>
        <v>-47.430830039525688</v>
      </c>
      <c r="E96" s="1028">
        <f t="shared" si="24"/>
        <v>-11.007025761124121</v>
      </c>
      <c r="F96" s="1026">
        <f t="shared" si="25"/>
        <v>-42.820512820512818</v>
      </c>
      <c r="G96" s="1027">
        <f t="shared" si="26"/>
        <v>-72.692307692307693</v>
      </c>
      <c r="H96" s="1027">
        <f t="shared" si="27"/>
        <v>-52.242152466367706</v>
      </c>
      <c r="I96" s="1028">
        <f t="shared" si="28"/>
        <v>-11.618257261410788</v>
      </c>
      <c r="J96" s="1026">
        <f t="shared" si="29"/>
        <v>-54.735284445905954</v>
      </c>
      <c r="K96" s="1027">
        <f t="shared" si="30"/>
        <v>-76.381124630055908</v>
      </c>
      <c r="L96" s="1027">
        <f t="shared" si="31"/>
        <v>-47.820559389756632</v>
      </c>
      <c r="M96" s="1029">
        <f t="shared" si="32"/>
        <v>-11.052631578947368</v>
      </c>
    </row>
    <row r="97" spans="1:14" ht="15" thickBot="1" x14ac:dyDescent="0.35">
      <c r="A97" s="3" t="s">
        <v>7</v>
      </c>
      <c r="B97" s="1030">
        <f t="shared" si="21"/>
        <v>-62.441019188424029</v>
      </c>
      <c r="C97" s="1031">
        <f t="shared" si="22"/>
        <v>-79.129581999518905</v>
      </c>
      <c r="D97" s="1031">
        <f t="shared" si="23"/>
        <v>-44.432949059020594</v>
      </c>
      <c r="E97" s="1032">
        <f t="shared" si="24"/>
        <v>-6.1881393994843217</v>
      </c>
      <c r="F97" s="1030">
        <f t="shared" si="25"/>
        <v>-50.445726271630832</v>
      </c>
      <c r="G97" s="1031">
        <f t="shared" si="26"/>
        <v>-68.274777136864188</v>
      </c>
      <c r="H97" s="1031">
        <f t="shared" si="27"/>
        <v>-35.978835978835974</v>
      </c>
      <c r="I97" s="1032">
        <f t="shared" si="28"/>
        <v>5.4006968641114987</v>
      </c>
      <c r="J97" s="1030">
        <f t="shared" si="29"/>
        <v>-61.650275679693031</v>
      </c>
      <c r="K97" s="1031">
        <f t="shared" si="30"/>
        <v>-78.414020775359944</v>
      </c>
      <c r="L97" s="1031">
        <f t="shared" si="31"/>
        <v>-43.712817739318552</v>
      </c>
      <c r="M97" s="1033">
        <f t="shared" si="32"/>
        <v>-5.1780426695011768</v>
      </c>
    </row>
    <row r="98" spans="1:14" ht="15" thickBot="1" x14ac:dyDescent="0.35">
      <c r="D98" s="1391"/>
      <c r="E98" s="1391"/>
    </row>
    <row r="99" spans="1:14" ht="15" thickBot="1" x14ac:dyDescent="0.35">
      <c r="A99" s="1114" t="s">
        <v>334</v>
      </c>
      <c r="B99" s="1097" t="s">
        <v>1</v>
      </c>
      <c r="C99" s="1098"/>
      <c r="D99" s="1098"/>
      <c r="E99" s="1098"/>
      <c r="F99" s="1097" t="s">
        <v>2</v>
      </c>
      <c r="G99" s="1098"/>
      <c r="H99" s="1098"/>
      <c r="I99" s="1099"/>
      <c r="J99" s="1097" t="s">
        <v>3</v>
      </c>
      <c r="K99" s="1098"/>
      <c r="L99" s="1098"/>
      <c r="M99" s="1191"/>
    </row>
    <row r="100" spans="1:14" ht="15" thickBot="1" x14ac:dyDescent="0.35">
      <c r="A100" s="1115"/>
      <c r="B100" s="67" t="s">
        <v>32</v>
      </c>
      <c r="C100" s="67" t="s">
        <v>159</v>
      </c>
      <c r="D100" s="67" t="s">
        <v>160</v>
      </c>
      <c r="E100" s="69" t="s">
        <v>161</v>
      </c>
      <c r="F100" s="67" t="s">
        <v>32</v>
      </c>
      <c r="G100" s="67" t="s">
        <v>159</v>
      </c>
      <c r="H100" s="67" t="s">
        <v>160</v>
      </c>
      <c r="I100" s="69" t="s">
        <v>161</v>
      </c>
      <c r="J100" s="67" t="s">
        <v>32</v>
      </c>
      <c r="K100" s="67" t="s">
        <v>159</v>
      </c>
      <c r="L100" s="67" t="s">
        <v>160</v>
      </c>
      <c r="M100" s="69" t="s">
        <v>161</v>
      </c>
    </row>
    <row r="101" spans="1:14" x14ac:dyDescent="0.3">
      <c r="A101" s="1" t="s">
        <v>4</v>
      </c>
      <c r="B101" s="1023">
        <f>(C43-B43)/B43*100</f>
        <v>-68.965517241379317</v>
      </c>
      <c r="C101" s="1024">
        <f>(E43-B43)/B43*100</f>
        <v>-87.192118226600996</v>
      </c>
      <c r="D101" s="1024">
        <f>(E43-C43)/C43*100</f>
        <v>-58.730158730158735</v>
      </c>
      <c r="E101" s="1025">
        <f>(E43-D43)/D43*100</f>
        <v>-38.095238095238095</v>
      </c>
      <c r="F101" s="1026">
        <f>(G43-F43)/F43*100</f>
        <v>-69.902912621359221</v>
      </c>
      <c r="G101" s="1027">
        <f>(I43-F43)/F43*100</f>
        <v>-78.640776699029118</v>
      </c>
      <c r="H101" s="1027">
        <f>(I43-G43)/G43*100</f>
        <v>-29.032258064516132</v>
      </c>
      <c r="I101" s="1028">
        <f>(I43-H43)/H43*100</f>
        <v>37.5</v>
      </c>
      <c r="J101" s="1026">
        <f>(K43-J43)/J43*100</f>
        <v>-69.281045751633982</v>
      </c>
      <c r="K101" s="1027">
        <f>(M43-J43)/J43*100</f>
        <v>-84.313725490196077</v>
      </c>
      <c r="L101" s="1027">
        <f>(M43-K43)/K43*100</f>
        <v>-48.936170212765958</v>
      </c>
      <c r="M101" s="1029">
        <f>(M43-L43)/L43*100</f>
        <v>-17.241379310344829</v>
      </c>
    </row>
    <row r="102" spans="1:14" x14ac:dyDescent="0.3">
      <c r="A102" s="1" t="s">
        <v>5</v>
      </c>
      <c r="B102" s="1026">
        <f t="shared" ref="B102:B104" si="33">(C44-B44)/B44*100</f>
        <v>-70.149253731343293</v>
      </c>
      <c r="C102" s="1027">
        <f t="shared" ref="C102:C104" si="34">(E44-B44)/B44*100</f>
        <v>-87.31343283582089</v>
      </c>
      <c r="D102" s="1027">
        <f t="shared" ref="D102:D104" si="35">(E44-C44)/C44*100</f>
        <v>-57.499999999999993</v>
      </c>
      <c r="E102" s="1028">
        <f t="shared" ref="E102:E104" si="36">(E44-D44)/D44*100</f>
        <v>41.666666666666671</v>
      </c>
      <c r="F102" s="1026">
        <f t="shared" ref="F102:F104" si="37">(G44-F44)/F44*100</f>
        <v>-76.923076923076934</v>
      </c>
      <c r="G102" s="1027">
        <f t="shared" ref="G102:G104" si="38">(I44-F44)/F44*100</f>
        <v>-84.615384615384613</v>
      </c>
      <c r="H102" s="1027">
        <f t="shared" ref="H102:H104" si="39">(I44-G44)/G44*100</f>
        <v>-33.333333333333329</v>
      </c>
      <c r="I102" s="1028">
        <f t="shared" ref="I102:I104" si="40">(I44-H44)/H44*100</f>
        <v>-50</v>
      </c>
      <c r="J102" s="1026">
        <f t="shared" ref="J102:J104" si="41">(K44-J44)/J44*100</f>
        <v>-71.676300578034684</v>
      </c>
      <c r="K102" s="1027">
        <f t="shared" ref="K102:K104" si="42">(M44-J44)/J44*100</f>
        <v>-86.705202312138724</v>
      </c>
      <c r="L102" s="1027">
        <f t="shared" ref="L102:L104" si="43">(M44-K44)/K44*100</f>
        <v>-53.061224489795919</v>
      </c>
      <c r="M102" s="1029">
        <f t="shared" ref="M102:M104" si="44">(M44-L44)/L44*100</f>
        <v>-4.1666666666666661</v>
      </c>
    </row>
    <row r="103" spans="1:14" x14ac:dyDescent="0.3">
      <c r="A103" s="1" t="s">
        <v>6</v>
      </c>
      <c r="B103" s="1026">
        <f t="shared" si="33"/>
        <v>-54.098360655737707</v>
      </c>
      <c r="C103" s="1027">
        <f t="shared" si="34"/>
        <v>-77.049180327868854</v>
      </c>
      <c r="D103" s="1027">
        <f t="shared" si="35"/>
        <v>-50</v>
      </c>
      <c r="E103" s="1028">
        <f t="shared" si="36"/>
        <v>-9.67741935483871</v>
      </c>
      <c r="F103" s="1026">
        <f t="shared" si="37"/>
        <v>-54.411764705882348</v>
      </c>
      <c r="G103" s="1027">
        <f t="shared" si="38"/>
        <v>-70.588235294117652</v>
      </c>
      <c r="H103" s="1027">
        <f t="shared" si="39"/>
        <v>-35.483870967741936</v>
      </c>
      <c r="I103" s="1028">
        <f t="shared" si="40"/>
        <v>66.666666666666657</v>
      </c>
      <c r="J103" s="1026">
        <f t="shared" si="41"/>
        <v>-54.210526315789473</v>
      </c>
      <c r="K103" s="1027">
        <f t="shared" si="42"/>
        <v>-74.73684210526315</v>
      </c>
      <c r="L103" s="1027">
        <f t="shared" si="43"/>
        <v>-44.827586206896555</v>
      </c>
      <c r="M103" s="1029">
        <f t="shared" si="44"/>
        <v>11.627906976744185</v>
      </c>
    </row>
    <row r="104" spans="1:14" ht="15" thickBot="1" x14ac:dyDescent="0.35">
      <c r="A104" s="3" t="s">
        <v>7</v>
      </c>
      <c r="B104" s="1030">
        <f t="shared" si="33"/>
        <v>-65.359477124183002</v>
      </c>
      <c r="C104" s="1031">
        <f t="shared" si="34"/>
        <v>-84.531590413943363</v>
      </c>
      <c r="D104" s="1031">
        <f t="shared" si="35"/>
        <v>-55.345911949685537</v>
      </c>
      <c r="E104" s="1032">
        <f t="shared" si="36"/>
        <v>-16.470588235294116</v>
      </c>
      <c r="F104" s="1030">
        <f t="shared" si="37"/>
        <v>-66.19047619047619</v>
      </c>
      <c r="G104" s="1031">
        <f t="shared" si="38"/>
        <v>-77.142857142857153</v>
      </c>
      <c r="H104" s="1031">
        <f t="shared" si="39"/>
        <v>-32.394366197183103</v>
      </c>
      <c r="I104" s="1032">
        <f t="shared" si="40"/>
        <v>20</v>
      </c>
      <c r="J104" s="1030">
        <f t="shared" si="41"/>
        <v>-65.620328849028397</v>
      </c>
      <c r="K104" s="1031">
        <f t="shared" si="42"/>
        <v>-82.212257100149472</v>
      </c>
      <c r="L104" s="1031">
        <f t="shared" si="43"/>
        <v>-48.260869565217391</v>
      </c>
      <c r="M104" s="1033">
        <f t="shared" si="44"/>
        <v>-4.8</v>
      </c>
    </row>
    <row r="105" spans="1:14" ht="15" thickBot="1" x14ac:dyDescent="0.35">
      <c r="E105" s="1391"/>
      <c r="F105" s="1391"/>
    </row>
    <row r="106" spans="1:14" ht="15" thickBot="1" x14ac:dyDescent="0.35">
      <c r="A106" s="1114" t="s">
        <v>313</v>
      </c>
      <c r="B106" s="1097" t="s">
        <v>1</v>
      </c>
      <c r="C106" s="1098"/>
      <c r="D106" s="1098"/>
      <c r="E106" s="1098"/>
      <c r="F106" s="1098" t="s">
        <v>2</v>
      </c>
      <c r="G106" s="1098"/>
      <c r="H106" s="1098"/>
      <c r="I106" s="1099"/>
      <c r="J106" s="1097" t="s">
        <v>3</v>
      </c>
      <c r="K106" s="1098"/>
      <c r="L106" s="1098"/>
      <c r="M106" s="1191"/>
    </row>
    <row r="107" spans="1:14" ht="15" thickBot="1" x14ac:dyDescent="0.35">
      <c r="A107" s="1115"/>
      <c r="B107" s="67" t="s">
        <v>32</v>
      </c>
      <c r="C107" s="67" t="s">
        <v>159</v>
      </c>
      <c r="D107" s="67" t="s">
        <v>160</v>
      </c>
      <c r="E107" s="69" t="s">
        <v>161</v>
      </c>
      <c r="F107" s="67" t="s">
        <v>32</v>
      </c>
      <c r="G107" s="67" t="s">
        <v>159</v>
      </c>
      <c r="H107" s="67" t="s">
        <v>160</v>
      </c>
      <c r="I107" s="69" t="s">
        <v>161</v>
      </c>
      <c r="J107" s="67" t="s">
        <v>32</v>
      </c>
      <c r="K107" s="67" t="s">
        <v>159</v>
      </c>
      <c r="L107" s="67" t="s">
        <v>160</v>
      </c>
      <c r="M107" s="69" t="s">
        <v>161</v>
      </c>
    </row>
    <row r="108" spans="1:14" x14ac:dyDescent="0.3">
      <c r="A108" s="1" t="s">
        <v>4</v>
      </c>
      <c r="B108" s="1023">
        <f>(C50-B50)/B50*100</f>
        <v>-94.117647058823522</v>
      </c>
      <c r="C108" s="1024">
        <f>(E50-B50)/B50*100</f>
        <v>-100</v>
      </c>
      <c r="D108" s="1024">
        <f>(E50-C50)/C50*100</f>
        <v>-100</v>
      </c>
      <c r="E108" s="1025">
        <f>(E50-D50)/D50*100</f>
        <v>-100</v>
      </c>
      <c r="F108" s="1026">
        <f>(G50-F50)/F50*100</f>
        <v>-100</v>
      </c>
      <c r="G108" s="1027">
        <f>(I50-F50)/F50*100</f>
        <v>-100</v>
      </c>
      <c r="H108" s="1027" t="s">
        <v>36</v>
      </c>
      <c r="I108" s="1028" t="s">
        <v>36</v>
      </c>
      <c r="J108" s="1026">
        <f>(K50-J50)/J50*100</f>
        <v>-94.73684210526315</v>
      </c>
      <c r="K108" s="1027">
        <f>(M50-J50)/J50*100</f>
        <v>-100</v>
      </c>
      <c r="L108" s="1027">
        <f>(M50-K50)/K50*100</f>
        <v>-100</v>
      </c>
      <c r="M108" s="1029">
        <f>(M50-L50)/L50*100</f>
        <v>-100</v>
      </c>
    </row>
    <row r="109" spans="1:14" x14ac:dyDescent="0.3">
      <c r="A109" s="1" t="s">
        <v>5</v>
      </c>
      <c r="B109" s="1026">
        <f t="shared" ref="B109:B111" si="45">(C51-B51)/B51*100</f>
        <v>-85.714285714285708</v>
      </c>
      <c r="C109" s="1027">
        <f t="shared" ref="C109:C111" si="46">(E51-B51)/B51*100</f>
        <v>-100</v>
      </c>
      <c r="D109" s="1027">
        <f t="shared" ref="D109:D111" si="47">(E51-C51)/C51*100</f>
        <v>-100</v>
      </c>
      <c r="E109" s="1028" t="s">
        <v>36</v>
      </c>
      <c r="F109" s="1026">
        <f t="shared" ref="F109:F111" si="48">(G51-F51)/F51*100</f>
        <v>-100</v>
      </c>
      <c r="G109" s="1027">
        <f t="shared" ref="G109:G111" si="49">(I51-F51)/F51*100</f>
        <v>-100</v>
      </c>
      <c r="H109" s="1027" t="s">
        <v>36</v>
      </c>
      <c r="I109" s="1028" t="s">
        <v>36</v>
      </c>
      <c r="J109" s="1026">
        <f t="shared" ref="J109:J111" si="50">(K51-J51)/J51*100</f>
        <v>-87.5</v>
      </c>
      <c r="K109" s="1027">
        <f t="shared" ref="K109:K111" si="51">(M51-J51)/J51*100</f>
        <v>-100</v>
      </c>
      <c r="L109" s="1027">
        <f t="shared" ref="L109:L111" si="52">(M51-K51)/K51*100</f>
        <v>-100</v>
      </c>
      <c r="M109" s="1029" t="s">
        <v>36</v>
      </c>
    </row>
    <row r="110" spans="1:14" x14ac:dyDescent="0.3">
      <c r="A110" s="1" t="s">
        <v>6</v>
      </c>
      <c r="B110" s="1026">
        <f t="shared" si="45"/>
        <v>-77.777777777777786</v>
      </c>
      <c r="C110" s="1027">
        <f t="shared" si="46"/>
        <v>-100</v>
      </c>
      <c r="D110" s="1027">
        <f t="shared" si="47"/>
        <v>-100</v>
      </c>
      <c r="E110" s="1028" t="s">
        <v>36</v>
      </c>
      <c r="F110" s="1026">
        <f t="shared" si="48"/>
        <v>-88.888888888888886</v>
      </c>
      <c r="G110" s="1027">
        <f t="shared" si="49"/>
        <v>-88.888888888888886</v>
      </c>
      <c r="H110" s="1027">
        <f t="shared" ref="H110:H111" si="53">(I52-G52)/G52*100</f>
        <v>0</v>
      </c>
      <c r="I110" s="1028" t="s">
        <v>36</v>
      </c>
      <c r="J110" s="1026">
        <f t="shared" si="50"/>
        <v>-81.481481481481481</v>
      </c>
      <c r="K110" s="1027">
        <f t="shared" si="51"/>
        <v>-96.296296296296291</v>
      </c>
      <c r="L110" s="1027">
        <f t="shared" si="52"/>
        <v>-80</v>
      </c>
      <c r="M110" s="1029" t="s">
        <v>36</v>
      </c>
    </row>
    <row r="111" spans="1:14" ht="15" thickBot="1" x14ac:dyDescent="0.35">
      <c r="A111" s="3" t="s">
        <v>7</v>
      </c>
      <c r="B111" s="1030">
        <f t="shared" si="45"/>
        <v>-85.714285714285708</v>
      </c>
      <c r="C111" s="1031">
        <f t="shared" si="46"/>
        <v>-100</v>
      </c>
      <c r="D111" s="1031">
        <f t="shared" si="47"/>
        <v>-100</v>
      </c>
      <c r="E111" s="1032">
        <f t="shared" ref="E111" si="54">(E53-D53)/D53*100</f>
        <v>-100</v>
      </c>
      <c r="F111" s="1030">
        <f t="shared" si="48"/>
        <v>-92.307692307692307</v>
      </c>
      <c r="G111" s="1031">
        <f t="shared" si="49"/>
        <v>-92.307692307692307</v>
      </c>
      <c r="H111" s="1031">
        <f t="shared" si="53"/>
        <v>0</v>
      </c>
      <c r="I111" s="1032" t="s">
        <v>36</v>
      </c>
      <c r="J111" s="1030">
        <f t="shared" si="50"/>
        <v>-87.096774193548384</v>
      </c>
      <c r="K111" s="1031">
        <f t="shared" si="51"/>
        <v>-98.387096774193552</v>
      </c>
      <c r="L111" s="1031">
        <f t="shared" si="52"/>
        <v>-87.5</v>
      </c>
      <c r="M111" s="1033">
        <f t="shared" ref="M111" si="55">(M53-L53)/L53*100</f>
        <v>-50</v>
      </c>
    </row>
    <row r="112" spans="1:14" ht="15" thickBot="1" x14ac:dyDescent="0.35">
      <c r="A112" s="12"/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</row>
    <row r="113" spans="1:13" ht="15" thickBot="1" x14ac:dyDescent="0.35">
      <c r="A113" s="1114" t="s">
        <v>314</v>
      </c>
      <c r="B113" s="1097" t="s">
        <v>1</v>
      </c>
      <c r="C113" s="1098"/>
      <c r="D113" s="1098"/>
      <c r="E113" s="1099"/>
      <c r="F113" s="1097" t="s">
        <v>2</v>
      </c>
      <c r="G113" s="1098"/>
      <c r="H113" s="1098"/>
      <c r="I113" s="1099"/>
      <c r="J113" s="1097" t="s">
        <v>3</v>
      </c>
      <c r="K113" s="1098"/>
      <c r="L113" s="1098"/>
      <c r="M113" s="1285"/>
    </row>
    <row r="114" spans="1:13" ht="15" thickBot="1" x14ac:dyDescent="0.35">
      <c r="A114" s="1115"/>
      <c r="B114" s="67" t="s">
        <v>32</v>
      </c>
      <c r="C114" s="67" t="s">
        <v>159</v>
      </c>
      <c r="D114" s="67" t="s">
        <v>160</v>
      </c>
      <c r="E114" s="69" t="s">
        <v>161</v>
      </c>
      <c r="F114" s="67" t="s">
        <v>32</v>
      </c>
      <c r="G114" s="67" t="s">
        <v>159</v>
      </c>
      <c r="H114" s="67" t="s">
        <v>160</v>
      </c>
      <c r="I114" s="69" t="s">
        <v>161</v>
      </c>
      <c r="J114" s="67" t="s">
        <v>32</v>
      </c>
      <c r="K114" s="67" t="s">
        <v>159</v>
      </c>
      <c r="L114" s="67" t="s">
        <v>160</v>
      </c>
      <c r="M114" s="69" t="s">
        <v>161</v>
      </c>
    </row>
    <row r="115" spans="1:13" x14ac:dyDescent="0.3">
      <c r="A115" s="1" t="s">
        <v>4</v>
      </c>
      <c r="B115" s="1023">
        <f>(C57-B57)/B57*100</f>
        <v>-60.714285714285708</v>
      </c>
      <c r="C115" s="1024">
        <f>(E57-B57)/B57*100</f>
        <v>-85.714285714285708</v>
      </c>
      <c r="D115" s="1024">
        <f>(E57-C57)/C57*100</f>
        <v>-63.636363636363633</v>
      </c>
      <c r="E115" s="1025">
        <f>(E57-D57)/D57*100</f>
        <v>-38.461538461538467</v>
      </c>
      <c r="F115" s="1026">
        <f>(G57-F57)/F57*100</f>
        <v>-50</v>
      </c>
      <c r="G115" s="1027">
        <f>(I57-F57)/F57*100</f>
        <v>-92.307692307692307</v>
      </c>
      <c r="H115" s="1027">
        <f>(I57-G57)/G57*100</f>
        <v>-84.615384615384613</v>
      </c>
      <c r="I115" s="1028">
        <f>(I57-H57)/H57*100</f>
        <v>-50</v>
      </c>
      <c r="J115" s="1026">
        <f>(K57-J57)/J57*100</f>
        <v>-57.317073170731703</v>
      </c>
      <c r="K115" s="1027">
        <f>(M57-J57)/J57*100</f>
        <v>-87.804878048780495</v>
      </c>
      <c r="L115" s="1027">
        <f>(M57-K57)/K57*100</f>
        <v>-71.428571428571431</v>
      </c>
      <c r="M115" s="1029">
        <f>(M57-L57)/L57*100</f>
        <v>-41.17647058823529</v>
      </c>
    </row>
    <row r="116" spans="1:13" x14ac:dyDescent="0.3">
      <c r="A116" s="1" t="s">
        <v>5</v>
      </c>
      <c r="B116" s="1026">
        <f t="shared" ref="B116:B118" si="56">(C58-B58)/B58*100</f>
        <v>-61.29032258064516</v>
      </c>
      <c r="C116" s="1027">
        <f t="shared" ref="C116:C118" si="57">(E58-B58)/B58*100</f>
        <v>-77.41935483870968</v>
      </c>
      <c r="D116" s="1027">
        <f t="shared" ref="D116:D118" si="58">(E58-C58)/C58*100</f>
        <v>-41.666666666666671</v>
      </c>
      <c r="E116" s="1028">
        <f t="shared" ref="E116:E118" si="59">(E58-D58)/D58*100</f>
        <v>0</v>
      </c>
      <c r="F116" s="1026">
        <f t="shared" ref="F116:F118" si="60">(G58-F58)/F58*100</f>
        <v>-50</v>
      </c>
      <c r="G116" s="1027">
        <f t="shared" ref="G116:G118" si="61">(I58-F58)/F58*100</f>
        <v>-80</v>
      </c>
      <c r="H116" s="1027">
        <f t="shared" ref="H116:H118" si="62">(I58-G58)/G58*100</f>
        <v>-60</v>
      </c>
      <c r="I116" s="1028">
        <f t="shared" ref="I116:I118" si="63">(I58-H58)/H58*100</f>
        <v>0</v>
      </c>
      <c r="J116" s="1026">
        <f t="shared" ref="J116:J118" si="64">(K58-J58)/J58*100</f>
        <v>-58.536585365853654</v>
      </c>
      <c r="K116" s="1027">
        <f t="shared" ref="K116:K118" si="65">(M58-J58)/J58*100</f>
        <v>-78.048780487804876</v>
      </c>
      <c r="L116" s="1027">
        <f t="shared" ref="L116:L118" si="66">(M58-K58)/K58*100</f>
        <v>-47.058823529411761</v>
      </c>
      <c r="M116" s="1029">
        <f t="shared" ref="M116:M118" si="67">(M58-L58)/L58*100</f>
        <v>0</v>
      </c>
    </row>
    <row r="117" spans="1:13" x14ac:dyDescent="0.3">
      <c r="A117" s="1" t="s">
        <v>6</v>
      </c>
      <c r="B117" s="1026">
        <f t="shared" si="56"/>
        <v>-47.222222222222221</v>
      </c>
      <c r="C117" s="1027">
        <f t="shared" si="57"/>
        <v>-75</v>
      </c>
      <c r="D117" s="1027">
        <f t="shared" si="58"/>
        <v>-52.631578947368418</v>
      </c>
      <c r="E117" s="1028">
        <f t="shared" si="59"/>
        <v>-30.76923076923077</v>
      </c>
      <c r="F117" s="1026">
        <f t="shared" si="60"/>
        <v>-33.333333333333329</v>
      </c>
      <c r="G117" s="1027">
        <f t="shared" si="61"/>
        <v>-66.666666666666657</v>
      </c>
      <c r="H117" s="1027">
        <f t="shared" si="62"/>
        <v>-50</v>
      </c>
      <c r="I117" s="1028" t="s">
        <v>36</v>
      </c>
      <c r="J117" s="1026">
        <f t="shared" si="64"/>
        <v>-42.592592592592595</v>
      </c>
      <c r="K117" s="1027">
        <f t="shared" si="65"/>
        <v>-72.222222222222214</v>
      </c>
      <c r="L117" s="1027">
        <f t="shared" si="66"/>
        <v>-51.612903225806448</v>
      </c>
      <c r="M117" s="1029">
        <f t="shared" si="67"/>
        <v>15.384615384615385</v>
      </c>
    </row>
    <row r="118" spans="1:13" ht="15" thickBot="1" x14ac:dyDescent="0.35">
      <c r="A118" s="3" t="s">
        <v>7</v>
      </c>
      <c r="B118" s="1030">
        <f t="shared" si="56"/>
        <v>-56.910569105691053</v>
      </c>
      <c r="C118" s="1031">
        <f t="shared" si="57"/>
        <v>-80.487804878048792</v>
      </c>
      <c r="D118" s="1031">
        <f t="shared" si="58"/>
        <v>-54.716981132075468</v>
      </c>
      <c r="E118" s="1032">
        <f t="shared" si="59"/>
        <v>-27.27272727272727</v>
      </c>
      <c r="F118" s="1030">
        <f t="shared" si="60"/>
        <v>-44.444444444444443</v>
      </c>
      <c r="G118" s="1031">
        <f t="shared" si="61"/>
        <v>-81.481481481481481</v>
      </c>
      <c r="H118" s="1031">
        <f t="shared" si="62"/>
        <v>-66.666666666666657</v>
      </c>
      <c r="I118" s="1032">
        <f t="shared" si="63"/>
        <v>66.666666666666657</v>
      </c>
      <c r="J118" s="1030">
        <f t="shared" si="64"/>
        <v>-53.10734463276836</v>
      </c>
      <c r="K118" s="1031">
        <f t="shared" si="65"/>
        <v>-80.790960451977398</v>
      </c>
      <c r="L118" s="1031">
        <f t="shared" si="66"/>
        <v>-59.036144578313255</v>
      </c>
      <c r="M118" s="1033">
        <f t="shared" si="67"/>
        <v>-12.820512820512819</v>
      </c>
    </row>
    <row r="119" spans="1:13" ht="15" thickBot="1" x14ac:dyDescent="0.35"/>
    <row r="120" spans="1:13" ht="15" thickBot="1" x14ac:dyDescent="0.35">
      <c r="A120" s="1114" t="s">
        <v>315</v>
      </c>
      <c r="B120" s="1097" t="s">
        <v>1</v>
      </c>
      <c r="C120" s="1098"/>
      <c r="D120" s="1098"/>
      <c r="E120" s="1099"/>
      <c r="F120" s="1097" t="s">
        <v>2</v>
      </c>
      <c r="G120" s="1098"/>
      <c r="H120" s="1098"/>
      <c r="I120" s="1099"/>
      <c r="J120" s="1097" t="s">
        <v>3</v>
      </c>
      <c r="K120" s="1098"/>
      <c r="L120" s="1098"/>
      <c r="M120" s="1191"/>
    </row>
    <row r="121" spans="1:13" ht="15" thickBot="1" x14ac:dyDescent="0.35">
      <c r="A121" s="1115"/>
      <c r="B121" s="67" t="s">
        <v>32</v>
      </c>
      <c r="C121" s="67" t="s">
        <v>159</v>
      </c>
      <c r="D121" s="67" t="s">
        <v>160</v>
      </c>
      <c r="E121" s="69" t="s">
        <v>161</v>
      </c>
      <c r="F121" s="67" t="s">
        <v>32</v>
      </c>
      <c r="G121" s="67" t="s">
        <v>159</v>
      </c>
      <c r="H121" s="67" t="s">
        <v>160</v>
      </c>
      <c r="I121" s="69" t="s">
        <v>161</v>
      </c>
      <c r="J121" s="67" t="s">
        <v>32</v>
      </c>
      <c r="K121" s="67" t="s">
        <v>159</v>
      </c>
      <c r="L121" s="67" t="s">
        <v>160</v>
      </c>
      <c r="M121" s="69" t="s">
        <v>161</v>
      </c>
    </row>
    <row r="122" spans="1:13" x14ac:dyDescent="0.3">
      <c r="A122" s="1" t="s">
        <v>4</v>
      </c>
      <c r="B122" s="1023">
        <f>(C64-B64)/B64*100</f>
        <v>-63.333333333333329</v>
      </c>
      <c r="C122" s="1024">
        <f>(E64-B64)/B64*100</f>
        <v>-83.333333333333343</v>
      </c>
      <c r="D122" s="1024">
        <f>(E64-C64)/C64*100</f>
        <v>-54.54545454545454</v>
      </c>
      <c r="E122" s="1025">
        <f>(E64-D64)/D64*100</f>
        <v>-28.571428571428569</v>
      </c>
      <c r="F122" s="1026">
        <f>(G64-F64)/F64*100</f>
        <v>-56.25</v>
      </c>
      <c r="G122" s="1027">
        <f>(I64-F64)/F64*100</f>
        <v>-50</v>
      </c>
      <c r="H122" s="1027">
        <f>(I64-G64)/G64*100</f>
        <v>14.285714285714285</v>
      </c>
      <c r="I122" s="1028">
        <f>(I64-H64)/H64*100</f>
        <v>300</v>
      </c>
      <c r="J122" s="1026">
        <f>(K64-J64)/J64*100</f>
        <v>-60.869565217391312</v>
      </c>
      <c r="K122" s="1027">
        <f>(M64-J64)/J64*100</f>
        <v>-71.739130434782609</v>
      </c>
      <c r="L122" s="1027">
        <f>(M64-K64)/K64*100</f>
        <v>-27.777777777777779</v>
      </c>
      <c r="M122" s="1029">
        <f>(M64-L64)/L64*100</f>
        <v>44.444444444444443</v>
      </c>
    </row>
    <row r="123" spans="1:13" x14ac:dyDescent="0.3">
      <c r="A123" s="1" t="s">
        <v>5</v>
      </c>
      <c r="B123" s="1026">
        <f t="shared" ref="B123:B125" si="68">(C65-B65)/B65*100</f>
        <v>-61.53846153846154</v>
      </c>
      <c r="C123" s="1027">
        <f t="shared" ref="C123:C125" si="69">(E65-B65)/B65*100</f>
        <v>-76.923076923076934</v>
      </c>
      <c r="D123" s="1027">
        <f t="shared" ref="D123:D125" si="70">(E65-C65)/C65*100</f>
        <v>-40</v>
      </c>
      <c r="E123" s="1028">
        <f t="shared" ref="E123:E125" si="71">(E65-D65)/D65*100</f>
        <v>50</v>
      </c>
      <c r="F123" s="1026">
        <f t="shared" ref="F123:F125" si="72">(G65-F65)/F65*100</f>
        <v>-100</v>
      </c>
      <c r="G123" s="1027">
        <f t="shared" ref="G123:G125" si="73">(I65-F65)/F65*100</f>
        <v>-77.777777777777786</v>
      </c>
      <c r="H123" s="1027" t="s">
        <v>36</v>
      </c>
      <c r="I123" s="1028">
        <f t="shared" ref="I123:I125" si="74">(I65-H65)/H65*100</f>
        <v>0</v>
      </c>
      <c r="J123" s="1026">
        <f t="shared" ref="J123:J125" si="75">(K65-J65)/J65*100</f>
        <v>-77.272727272727266</v>
      </c>
      <c r="K123" s="1027">
        <f t="shared" ref="K123:K125" si="76">(M65-J65)/J65*100</f>
        <v>-77.272727272727266</v>
      </c>
      <c r="L123" s="1027">
        <f t="shared" ref="L123:L125" si="77">(M65-K65)/K65*100</f>
        <v>0</v>
      </c>
      <c r="M123" s="1029">
        <f t="shared" ref="M123:M125" si="78">(M65-L65)/L65*100</f>
        <v>25</v>
      </c>
    </row>
    <row r="124" spans="1:13" x14ac:dyDescent="0.3">
      <c r="A124" s="1" t="s">
        <v>6</v>
      </c>
      <c r="B124" s="1026">
        <f t="shared" si="68"/>
        <v>-58.82352941176471</v>
      </c>
      <c r="C124" s="1027">
        <f t="shared" si="69"/>
        <v>-70.588235294117652</v>
      </c>
      <c r="D124" s="1027">
        <f t="shared" si="70"/>
        <v>-28.571428571428569</v>
      </c>
      <c r="E124" s="1028">
        <f t="shared" si="71"/>
        <v>0</v>
      </c>
      <c r="F124" s="1026">
        <f t="shared" si="72"/>
        <v>-52.380952380952387</v>
      </c>
      <c r="G124" s="1027">
        <f t="shared" si="73"/>
        <v>-71.428571428571431</v>
      </c>
      <c r="H124" s="1027">
        <f t="shared" ref="H124:H125" si="79">(I66-G66)/G66*100</f>
        <v>-40</v>
      </c>
      <c r="I124" s="1028">
        <f t="shared" si="74"/>
        <v>0</v>
      </c>
      <c r="J124" s="1026">
        <f t="shared" si="75"/>
        <v>-55.26315789473685</v>
      </c>
      <c r="K124" s="1027">
        <f t="shared" si="76"/>
        <v>-71.05263157894737</v>
      </c>
      <c r="L124" s="1027">
        <f t="shared" si="77"/>
        <v>-35.294117647058826</v>
      </c>
      <c r="M124" s="1029">
        <f t="shared" si="78"/>
        <v>0</v>
      </c>
    </row>
    <row r="125" spans="1:13" ht="15" thickBot="1" x14ac:dyDescent="0.35">
      <c r="A125" s="3" t="s">
        <v>7</v>
      </c>
      <c r="B125" s="1030">
        <f t="shared" si="68"/>
        <v>-61.666666666666671</v>
      </c>
      <c r="C125" s="1031">
        <f t="shared" si="69"/>
        <v>-78.333333333333329</v>
      </c>
      <c r="D125" s="1031">
        <f t="shared" si="70"/>
        <v>-43.478260869565219</v>
      </c>
      <c r="E125" s="1032">
        <f t="shared" si="71"/>
        <v>-7.1428571428571423</v>
      </c>
      <c r="F125" s="1030">
        <f t="shared" si="72"/>
        <v>-63.04347826086957</v>
      </c>
      <c r="G125" s="1031">
        <f t="shared" si="73"/>
        <v>-65.217391304347828</v>
      </c>
      <c r="H125" s="1031">
        <f t="shared" si="79"/>
        <v>-5.8823529411764701</v>
      </c>
      <c r="I125" s="1032">
        <f t="shared" si="74"/>
        <v>60</v>
      </c>
      <c r="J125" s="1030">
        <f t="shared" si="75"/>
        <v>-62.264150943396224</v>
      </c>
      <c r="K125" s="1031">
        <f t="shared" si="76"/>
        <v>-72.641509433962256</v>
      </c>
      <c r="L125" s="1031">
        <f t="shared" si="77"/>
        <v>-27.500000000000004</v>
      </c>
      <c r="M125" s="1033">
        <f t="shared" si="78"/>
        <v>20.833333333333336</v>
      </c>
    </row>
    <row r="126" spans="1:13" ht="15" thickBot="1" x14ac:dyDescent="0.35"/>
    <row r="127" spans="1:13" ht="15" thickBot="1" x14ac:dyDescent="0.35">
      <c r="A127" s="1114" t="s">
        <v>340</v>
      </c>
      <c r="B127" s="1097" t="s">
        <v>1</v>
      </c>
      <c r="C127" s="1098"/>
      <c r="D127" s="1098"/>
      <c r="E127" s="1099"/>
      <c r="F127" s="1097" t="s">
        <v>2</v>
      </c>
      <c r="G127" s="1098"/>
      <c r="H127" s="1098"/>
      <c r="I127" s="1099"/>
      <c r="J127" s="1097" t="s">
        <v>3</v>
      </c>
      <c r="K127" s="1098"/>
      <c r="L127" s="1098"/>
      <c r="M127" s="1191"/>
    </row>
    <row r="128" spans="1:13" ht="28.8" customHeight="1" thickBot="1" x14ac:dyDescent="0.35">
      <c r="A128" s="1115"/>
      <c r="B128" s="67" t="s">
        <v>32</v>
      </c>
      <c r="C128" s="67" t="s">
        <v>159</v>
      </c>
      <c r="D128" s="67" t="s">
        <v>160</v>
      </c>
      <c r="E128" s="69" t="s">
        <v>161</v>
      </c>
      <c r="F128" s="67" t="s">
        <v>32</v>
      </c>
      <c r="G128" s="67" t="s">
        <v>159</v>
      </c>
      <c r="H128" s="67" t="s">
        <v>160</v>
      </c>
      <c r="I128" s="69" t="s">
        <v>161</v>
      </c>
      <c r="J128" s="67" t="s">
        <v>32</v>
      </c>
      <c r="K128" s="67" t="s">
        <v>159</v>
      </c>
      <c r="L128" s="67" t="s">
        <v>160</v>
      </c>
      <c r="M128" s="69" t="s">
        <v>161</v>
      </c>
    </row>
    <row r="129" spans="1:13" x14ac:dyDescent="0.3">
      <c r="A129" s="1" t="s">
        <v>4</v>
      </c>
      <c r="B129" s="1023">
        <f>(C71-B71)/B71*100</f>
        <v>-68.055555555555557</v>
      </c>
      <c r="C129" s="1024">
        <f>(E71-B71)/B71*100</f>
        <v>-84.722222222222214</v>
      </c>
      <c r="D129" s="1024">
        <f>(E71-C71)/C71*100</f>
        <v>-52.173913043478258</v>
      </c>
      <c r="E129" s="1025">
        <f>(E71-D71)/D71*100</f>
        <v>-8.3333333333333321</v>
      </c>
      <c r="F129" s="1026">
        <f>(G71-F71)/F71*100</f>
        <v>-82.142857142857139</v>
      </c>
      <c r="G129" s="1027">
        <f>(I71-F71)/F71*100</f>
        <v>-85.714285714285708</v>
      </c>
      <c r="H129" s="1027">
        <f>(I71-G71)/G71*100</f>
        <v>-20</v>
      </c>
      <c r="I129" s="1028">
        <f>(I71-H71)/H71*100</f>
        <v>0</v>
      </c>
      <c r="J129" s="1026">
        <f>(K71-J71)/J71*100</f>
        <v>-74.21875</v>
      </c>
      <c r="K129" s="1027">
        <f>(M71-J71)/J71*100</f>
        <v>-85.15625</v>
      </c>
      <c r="L129" s="1027">
        <f>(M71-K71)/K71*100</f>
        <v>-42.424242424242422</v>
      </c>
      <c r="M129" s="1029">
        <f>(M71-L71)/L71*100</f>
        <v>-5</v>
      </c>
    </row>
    <row r="130" spans="1:13" x14ac:dyDescent="0.3">
      <c r="A130" s="1" t="s">
        <v>5</v>
      </c>
      <c r="B130" s="1026">
        <f t="shared" ref="B130:B132" si="80">(C72-B72)/B72*100</f>
        <v>-55.555555555555557</v>
      </c>
      <c r="C130" s="1027">
        <f t="shared" ref="C130:C132" si="81">(E72-B72)/B72*100</f>
        <v>-88.888888888888886</v>
      </c>
      <c r="D130" s="1027">
        <f t="shared" ref="D130:D132" si="82">(E72-C72)/C72*100</f>
        <v>-75</v>
      </c>
      <c r="E130" s="1028">
        <f t="shared" ref="E130:E132" si="83">(E72-D72)/D72*100</f>
        <v>100</v>
      </c>
      <c r="F130" s="1026">
        <f t="shared" ref="F130:F132" si="84">(G72-F72)/F72*100</f>
        <v>-71.428571428571431</v>
      </c>
      <c r="G130" s="1027">
        <f t="shared" ref="G130:G132" si="85">(I72-F72)/F72*100</f>
        <v>-92.857142857142861</v>
      </c>
      <c r="H130" s="1027">
        <f t="shared" ref="H130:H132" si="86">(I72-G72)/G72*100</f>
        <v>-75</v>
      </c>
      <c r="I130" s="1028">
        <f t="shared" ref="I130:I132" si="87">(I72-H72)/H72*100</f>
        <v>-87.5</v>
      </c>
      <c r="J130" s="1026">
        <f t="shared" ref="J130:J132" si="88">(K72-J72)/J72*100</f>
        <v>-60</v>
      </c>
      <c r="K130" s="1027">
        <f t="shared" ref="K130:K132" si="89">(M72-J72)/J72*100</f>
        <v>-90</v>
      </c>
      <c r="L130" s="1027">
        <f t="shared" ref="L130:L132" si="90">(M72-K72)/K72*100</f>
        <v>-75</v>
      </c>
      <c r="M130" s="1029">
        <f t="shared" ref="M130:M132" si="91">(M72-L72)/L72*100</f>
        <v>-50</v>
      </c>
    </row>
    <row r="131" spans="1:13" x14ac:dyDescent="0.3">
      <c r="A131" s="1" t="s">
        <v>6</v>
      </c>
      <c r="B131" s="1026">
        <f t="shared" si="80"/>
        <v>-62.857142857142854</v>
      </c>
      <c r="C131" s="1027">
        <f t="shared" si="81"/>
        <v>-74.285714285714292</v>
      </c>
      <c r="D131" s="1027">
        <f t="shared" si="82"/>
        <v>-30.76923076923077</v>
      </c>
      <c r="E131" s="1028">
        <f t="shared" si="83"/>
        <v>-18.181818181818183</v>
      </c>
      <c r="F131" s="1026">
        <f t="shared" si="84"/>
        <v>-55.000000000000007</v>
      </c>
      <c r="G131" s="1027">
        <f t="shared" si="85"/>
        <v>-60</v>
      </c>
      <c r="H131" s="1027">
        <f t="shared" si="86"/>
        <v>-11.111111111111111</v>
      </c>
      <c r="I131" s="1028">
        <f t="shared" si="87"/>
        <v>33.333333333333329</v>
      </c>
      <c r="J131" s="1026">
        <f t="shared" si="88"/>
        <v>-60</v>
      </c>
      <c r="K131" s="1027">
        <f t="shared" si="89"/>
        <v>-69.090909090909093</v>
      </c>
      <c r="L131" s="1027">
        <f t="shared" si="90"/>
        <v>-22.727272727272727</v>
      </c>
      <c r="M131" s="1029">
        <f t="shared" si="91"/>
        <v>0</v>
      </c>
    </row>
    <row r="132" spans="1:13" ht="15" thickBot="1" x14ac:dyDescent="0.35">
      <c r="A132" s="3" t="s">
        <v>7</v>
      </c>
      <c r="B132" s="1030">
        <f t="shared" si="80"/>
        <v>-63.636363636363633</v>
      </c>
      <c r="C132" s="1031">
        <f t="shared" si="81"/>
        <v>-83.216783216783213</v>
      </c>
      <c r="D132" s="1031">
        <f t="shared" si="82"/>
        <v>-53.846153846153847</v>
      </c>
      <c r="E132" s="1032">
        <f t="shared" si="83"/>
        <v>-4</v>
      </c>
      <c r="F132" s="1030">
        <f t="shared" si="84"/>
        <v>-74.444444444444443</v>
      </c>
      <c r="G132" s="1031">
        <f t="shared" si="85"/>
        <v>-81.111111111111114</v>
      </c>
      <c r="H132" s="1031">
        <f t="shared" si="86"/>
        <v>-26.086956521739129</v>
      </c>
      <c r="I132" s="1032">
        <f t="shared" si="87"/>
        <v>-22.727272727272727</v>
      </c>
      <c r="J132" s="1030">
        <f t="shared" si="88"/>
        <v>-67.811158798283273</v>
      </c>
      <c r="K132" s="1031">
        <f t="shared" si="89"/>
        <v>-82.403433476394852</v>
      </c>
      <c r="L132" s="1031">
        <f t="shared" si="90"/>
        <v>-45.333333333333329</v>
      </c>
      <c r="M132" s="1033">
        <f t="shared" si="91"/>
        <v>-12.76595744680851</v>
      </c>
    </row>
    <row r="133" spans="1:13" ht="15" thickBot="1" x14ac:dyDescent="0.35"/>
    <row r="134" spans="1:13" ht="15" thickBot="1" x14ac:dyDescent="0.35">
      <c r="A134" s="1114" t="s">
        <v>316</v>
      </c>
      <c r="B134" s="1097" t="s">
        <v>1</v>
      </c>
      <c r="C134" s="1098"/>
      <c r="D134" s="1098"/>
      <c r="E134" s="1099"/>
      <c r="F134" s="1097" t="s">
        <v>2</v>
      </c>
      <c r="G134" s="1098"/>
      <c r="H134" s="1098"/>
      <c r="I134" s="1099"/>
      <c r="J134" s="1097" t="s">
        <v>3</v>
      </c>
      <c r="K134" s="1098"/>
      <c r="L134" s="1098"/>
      <c r="M134" s="1191"/>
    </row>
    <row r="135" spans="1:13" ht="15" thickBot="1" x14ac:dyDescent="0.35">
      <c r="A135" s="1115"/>
      <c r="B135" s="67" t="s">
        <v>32</v>
      </c>
      <c r="C135" s="67" t="s">
        <v>159</v>
      </c>
      <c r="D135" s="67" t="s">
        <v>160</v>
      </c>
      <c r="E135" s="69" t="s">
        <v>161</v>
      </c>
      <c r="F135" s="67" t="s">
        <v>32</v>
      </c>
      <c r="G135" s="67" t="s">
        <v>159</v>
      </c>
      <c r="H135" s="67" t="s">
        <v>160</v>
      </c>
      <c r="I135" s="69" t="s">
        <v>161</v>
      </c>
      <c r="J135" s="67" t="s">
        <v>32</v>
      </c>
      <c r="K135" s="67" t="s">
        <v>159</v>
      </c>
      <c r="L135" s="67" t="s">
        <v>160</v>
      </c>
      <c r="M135" s="69" t="s">
        <v>161</v>
      </c>
    </row>
    <row r="136" spans="1:13" x14ac:dyDescent="0.3">
      <c r="A136" s="1" t="s">
        <v>4</v>
      </c>
      <c r="B136" s="1023">
        <f>(C78-B78)/B78*100</f>
        <v>-67.428571428571431</v>
      </c>
      <c r="C136" s="1024">
        <f>(E78-B78)/B78*100</f>
        <v>-86.285714285714292</v>
      </c>
      <c r="D136" s="1024">
        <f>(E78-C78)/C78*100</f>
        <v>-57.894736842105267</v>
      </c>
      <c r="E136" s="1025">
        <f>(E78-D78)/D78*100</f>
        <v>-29.411764705882355</v>
      </c>
      <c r="F136" s="1026">
        <f>(G78-F78)/F78*100</f>
        <v>-70</v>
      </c>
      <c r="G136" s="1027">
        <f>(I78-F78)/F78*100</f>
        <v>-82</v>
      </c>
      <c r="H136" s="1027">
        <f>(I78-G78)/G78*100</f>
        <v>-40</v>
      </c>
      <c r="I136" s="1028">
        <f>(I78-H78)/H78*100</f>
        <v>28.571428571428569</v>
      </c>
      <c r="J136" s="1026">
        <f>(K78-J78)/J78*100</f>
        <v>-68.36363636363636</v>
      </c>
      <c r="K136" s="1027">
        <f>(M78-J78)/J78*100</f>
        <v>-84.727272727272734</v>
      </c>
      <c r="L136" s="1027">
        <f>(M78-K78)/K78*100</f>
        <v>-51.724137931034484</v>
      </c>
      <c r="M136" s="1029">
        <f>(M78-L78)/L78*100</f>
        <v>-12.5</v>
      </c>
    </row>
    <row r="137" spans="1:13" x14ac:dyDescent="0.3">
      <c r="A137" s="1" t="s">
        <v>5</v>
      </c>
      <c r="B137" s="1026">
        <f t="shared" ref="B137:B139" si="92">(C79-B79)/B79*100</f>
        <v>-62.765957446808507</v>
      </c>
      <c r="C137" s="1027">
        <f t="shared" ref="C137:C139" si="93">(E79-B79)/B79*100</f>
        <v>-85.106382978723403</v>
      </c>
      <c r="D137" s="1027">
        <f t="shared" ref="D137:D139" si="94">(E79-C79)/C79*100</f>
        <v>-60</v>
      </c>
      <c r="E137" s="1028">
        <f t="shared" ref="E137:E139" si="95">(E79-D79)/D79*100</f>
        <v>27.27272727272727</v>
      </c>
      <c r="F137" s="1026">
        <f t="shared" ref="F137:F139" si="96">(G79-F79)/F79*100</f>
        <v>-74.285714285714292</v>
      </c>
      <c r="G137" s="1027">
        <f t="shared" ref="G137:G139" si="97">(I79-F79)/F79*100</f>
        <v>-85.714285714285708</v>
      </c>
      <c r="H137" s="1027">
        <f t="shared" ref="H137:H139" si="98">(I79-G79)/G79*100</f>
        <v>-44.444444444444443</v>
      </c>
      <c r="I137" s="1028">
        <f t="shared" ref="I137:I139" si="99">(I79-H79)/H79*100</f>
        <v>-58.333333333333336</v>
      </c>
      <c r="J137" s="1026">
        <f t="shared" ref="J137:J139" si="100">(K79-J79)/J79*100</f>
        <v>-65.891472868217051</v>
      </c>
      <c r="K137" s="1027">
        <f t="shared" ref="K137:K139" si="101">(M79-J79)/J79*100</f>
        <v>-85.271317829457359</v>
      </c>
      <c r="L137" s="1027">
        <f t="shared" ref="L137:L139" si="102">(M79-K79)/K79*100</f>
        <v>-56.81818181818182</v>
      </c>
      <c r="M137" s="1029">
        <f t="shared" ref="M137:M139" si="103">(M79-L79)/L79*100</f>
        <v>-17.391304347826086</v>
      </c>
    </row>
    <row r="138" spans="1:13" x14ac:dyDescent="0.3">
      <c r="A138" s="1" t="s">
        <v>6</v>
      </c>
      <c r="B138" s="1026">
        <f t="shared" si="92"/>
        <v>-59.433962264150942</v>
      </c>
      <c r="C138" s="1027">
        <f t="shared" si="93"/>
        <v>-78.301886792452834</v>
      </c>
      <c r="D138" s="1027">
        <f t="shared" si="94"/>
        <v>-46.511627906976742</v>
      </c>
      <c r="E138" s="1028">
        <f t="shared" si="95"/>
        <v>-20.689655172413794</v>
      </c>
      <c r="F138" s="1026">
        <f t="shared" si="96"/>
        <v>-52.941176470588239</v>
      </c>
      <c r="G138" s="1027">
        <f t="shared" si="97"/>
        <v>-69.117647058823522</v>
      </c>
      <c r="H138" s="1027">
        <f t="shared" si="98"/>
        <v>-34.375</v>
      </c>
      <c r="I138" s="1028">
        <f t="shared" si="99"/>
        <v>75</v>
      </c>
      <c r="J138" s="1026">
        <f t="shared" si="100"/>
        <v>-56.896551724137936</v>
      </c>
      <c r="K138" s="1027">
        <f t="shared" si="101"/>
        <v>-74.712643678160916</v>
      </c>
      <c r="L138" s="1027">
        <f t="shared" si="102"/>
        <v>-41.333333333333336</v>
      </c>
      <c r="M138" s="1029">
        <f t="shared" si="103"/>
        <v>7.3170731707317067</v>
      </c>
    </row>
    <row r="139" spans="1:13" ht="15" thickBot="1" x14ac:dyDescent="0.35">
      <c r="A139" s="3" t="s">
        <v>7</v>
      </c>
      <c r="B139" s="1030">
        <f t="shared" si="92"/>
        <v>-64</v>
      </c>
      <c r="C139" s="1031">
        <f t="shared" si="93"/>
        <v>-83.733333333333334</v>
      </c>
      <c r="D139" s="1031">
        <f t="shared" si="94"/>
        <v>-54.814814814814817</v>
      </c>
      <c r="E139" s="1032">
        <f t="shared" si="95"/>
        <v>-17.567567567567568</v>
      </c>
      <c r="F139" s="1030">
        <f t="shared" si="96"/>
        <v>-65.024630541871915</v>
      </c>
      <c r="G139" s="1031">
        <f t="shared" si="97"/>
        <v>-78.325123152709367</v>
      </c>
      <c r="H139" s="1031">
        <f t="shared" si="98"/>
        <v>-38.028169014084504</v>
      </c>
      <c r="I139" s="1032">
        <f t="shared" si="99"/>
        <v>15.789473684210526</v>
      </c>
      <c r="J139" s="1030">
        <f t="shared" si="100"/>
        <v>-64.359861591695505</v>
      </c>
      <c r="K139" s="1031">
        <f t="shared" si="101"/>
        <v>-81.83391003460207</v>
      </c>
      <c r="L139" s="1031">
        <f t="shared" si="102"/>
        <v>-49.029126213592235</v>
      </c>
      <c r="M139" s="1033">
        <f t="shared" si="103"/>
        <v>-6.25</v>
      </c>
    </row>
    <row r="141" spans="1:13" ht="15.6" x14ac:dyDescent="0.3">
      <c r="A141" s="7"/>
    </row>
    <row r="142" spans="1:13" ht="16.2" thickBot="1" x14ac:dyDescent="0.35">
      <c r="A142" s="7" t="s">
        <v>51</v>
      </c>
    </row>
    <row r="143" spans="1:13" ht="15" customHeight="1" thickBot="1" x14ac:dyDescent="0.35">
      <c r="A143" s="1114" t="s">
        <v>317</v>
      </c>
      <c r="B143" s="1097" t="s">
        <v>1</v>
      </c>
      <c r="C143" s="1098"/>
      <c r="D143" s="1098"/>
      <c r="E143" s="1099"/>
      <c r="F143" s="1097" t="s">
        <v>2</v>
      </c>
      <c r="G143" s="1098"/>
      <c r="H143" s="1098"/>
      <c r="I143" s="1099"/>
      <c r="J143" s="1097" t="s">
        <v>3</v>
      </c>
      <c r="K143" s="1098"/>
      <c r="L143" s="1098"/>
      <c r="M143" s="1191"/>
    </row>
    <row r="144" spans="1:13" ht="51.6" customHeight="1" thickBot="1" x14ac:dyDescent="0.35">
      <c r="A144" s="1115"/>
      <c r="B144" s="67">
        <v>2001</v>
      </c>
      <c r="C144" s="67">
        <v>2010</v>
      </c>
      <c r="D144" s="67">
        <v>2014</v>
      </c>
      <c r="E144" s="69">
        <v>2015</v>
      </c>
      <c r="F144" s="67">
        <v>2001</v>
      </c>
      <c r="G144" s="67">
        <v>2010</v>
      </c>
      <c r="H144" s="67">
        <v>2014</v>
      </c>
      <c r="I144" s="69">
        <v>2015</v>
      </c>
      <c r="J144" s="67">
        <v>2001</v>
      </c>
      <c r="K144" s="67">
        <v>2010</v>
      </c>
      <c r="L144" s="67">
        <v>2014</v>
      </c>
      <c r="M144" s="69">
        <v>2015</v>
      </c>
    </row>
    <row r="145" spans="1:13" x14ac:dyDescent="0.3">
      <c r="A145" s="1" t="s">
        <v>4</v>
      </c>
      <c r="B145" s="1023">
        <f t="shared" ref="B145:M145" si="104">B78/B36*100</f>
        <v>0.66411141892148307</v>
      </c>
      <c r="C145" s="1024">
        <f t="shared" si="104"/>
        <v>0.59337913803872577</v>
      </c>
      <c r="D145" s="1024">
        <f t="shared" si="104"/>
        <v>0.59544658493870406</v>
      </c>
      <c r="E145" s="1025">
        <f t="shared" si="104"/>
        <v>0.43604651162790697</v>
      </c>
      <c r="F145" s="1023">
        <f t="shared" si="104"/>
        <v>4.6339202965708992</v>
      </c>
      <c r="G145" s="1024">
        <f t="shared" si="104"/>
        <v>3.1315240083507305</v>
      </c>
      <c r="H145" s="1024">
        <f t="shared" si="104"/>
        <v>2.3217247097844109</v>
      </c>
      <c r="I145" s="1025">
        <f t="shared" si="104"/>
        <v>2.7108433734939759</v>
      </c>
      <c r="J145" s="1023">
        <f t="shared" si="104"/>
        <v>0.96460766775404261</v>
      </c>
      <c r="K145" s="1024">
        <f t="shared" si="104"/>
        <v>0.82355168496781528</v>
      </c>
      <c r="L145" s="1024">
        <f t="shared" si="104"/>
        <v>0.76033581498495162</v>
      </c>
      <c r="M145" s="1025">
        <f t="shared" si="104"/>
        <v>0.68093385214007784</v>
      </c>
    </row>
    <row r="146" spans="1:13" x14ac:dyDescent="0.3">
      <c r="A146" s="1" t="s">
        <v>5</v>
      </c>
      <c r="B146" s="1026">
        <f t="shared" ref="B146:M146" si="105">B79/B37*100</f>
        <v>0.57640421878832471</v>
      </c>
      <c r="C146" s="1027">
        <f t="shared" si="105"/>
        <v>0.62144886363636365</v>
      </c>
      <c r="D146" s="1027">
        <f t="shared" si="105"/>
        <v>0.33092659446450057</v>
      </c>
      <c r="E146" s="1028">
        <f t="shared" si="105"/>
        <v>0.44943820224719105</v>
      </c>
      <c r="F146" s="1026">
        <f t="shared" si="105"/>
        <v>3.9954337899543377</v>
      </c>
      <c r="G146" s="1027">
        <f t="shared" si="105"/>
        <v>1.8518518518518516</v>
      </c>
      <c r="H146" s="1027">
        <f t="shared" si="105"/>
        <v>3.9473684210526314</v>
      </c>
      <c r="I146" s="1028">
        <f t="shared" si="105"/>
        <v>1.5015015015015014</v>
      </c>
      <c r="J146" s="1026">
        <f t="shared" si="105"/>
        <v>0.75069832402234637</v>
      </c>
      <c r="K146" s="1027">
        <f t="shared" si="105"/>
        <v>0.71918927754168027</v>
      </c>
      <c r="L146" s="1027">
        <f t="shared" si="105"/>
        <v>0.63395810363836824</v>
      </c>
      <c r="M146" s="1028">
        <f t="shared" si="105"/>
        <v>0.5510440835266821</v>
      </c>
    </row>
    <row r="147" spans="1:13" x14ac:dyDescent="0.3">
      <c r="A147" s="1" t="s">
        <v>6</v>
      </c>
      <c r="B147" s="1026">
        <f t="shared" ref="B147:M147" si="106">B80/B38*100</f>
        <v>0.93113141250878417</v>
      </c>
      <c r="C147" s="1027">
        <f t="shared" si="106"/>
        <v>0.84980237154150196</v>
      </c>
      <c r="D147" s="1027">
        <f t="shared" si="106"/>
        <v>0.97022415523586492</v>
      </c>
      <c r="E147" s="1028">
        <f t="shared" si="106"/>
        <v>0.86466165413533835</v>
      </c>
      <c r="F147" s="1026">
        <f t="shared" si="106"/>
        <v>8.7179487179487172</v>
      </c>
      <c r="G147" s="1027">
        <f t="shared" si="106"/>
        <v>7.1748878923766819</v>
      </c>
      <c r="H147" s="1027">
        <f t="shared" si="106"/>
        <v>4.9792531120331951</v>
      </c>
      <c r="I147" s="1028">
        <f t="shared" si="106"/>
        <v>9.8591549295774641</v>
      </c>
      <c r="J147" s="1026">
        <f t="shared" si="106"/>
        <v>1.4304505097007563</v>
      </c>
      <c r="K147" s="1027">
        <f t="shared" si="106"/>
        <v>1.3621503814021068</v>
      </c>
      <c r="L147" s="1027">
        <f t="shared" si="106"/>
        <v>1.2693498452012384</v>
      </c>
      <c r="M147" s="1028">
        <f t="shared" si="106"/>
        <v>1.5315001740341105</v>
      </c>
    </row>
    <row r="148" spans="1:13" ht="15" thickBot="1" x14ac:dyDescent="0.35">
      <c r="A148" s="3" t="s">
        <v>7</v>
      </c>
      <c r="B148" s="1030">
        <f t="shared" ref="B148:M148" si="107">B81/B39*100</f>
        <v>0.69389190089373276</v>
      </c>
      <c r="C148" s="1031">
        <f t="shared" si="107"/>
        <v>0.66509015666568139</v>
      </c>
      <c r="D148" s="1031">
        <f t="shared" si="107"/>
        <v>0.61548698328204277</v>
      </c>
      <c r="E148" s="1032">
        <f t="shared" si="107"/>
        <v>0.54082808759641809</v>
      </c>
      <c r="F148" s="1030">
        <f t="shared" si="107"/>
        <v>5.3224960671211328</v>
      </c>
      <c r="G148" s="1031">
        <f t="shared" si="107"/>
        <v>3.7566137566137567</v>
      </c>
      <c r="H148" s="1031">
        <f t="shared" si="107"/>
        <v>3.3101045296167246</v>
      </c>
      <c r="I148" s="1032">
        <f t="shared" si="107"/>
        <v>3.6363636363636362</v>
      </c>
      <c r="J148" s="1030">
        <f t="shared" si="107"/>
        <v>0.99901481238225276</v>
      </c>
      <c r="K148" s="1031">
        <f t="shared" si="107"/>
        <v>0.92842978186407055</v>
      </c>
      <c r="L148" s="1031">
        <f t="shared" si="107"/>
        <v>0.85035304836382963</v>
      </c>
      <c r="M148" s="1032">
        <f t="shared" si="107"/>
        <v>0.84073985106894078</v>
      </c>
    </row>
    <row r="149" spans="1:13" ht="15" thickBot="1" x14ac:dyDescent="0.35"/>
    <row r="150" spans="1:13" ht="15" thickBot="1" x14ac:dyDescent="0.35">
      <c r="A150" s="1114" t="s">
        <v>318</v>
      </c>
      <c r="B150" s="1097" t="s">
        <v>1</v>
      </c>
      <c r="C150" s="1098"/>
      <c r="D150" s="1098"/>
      <c r="E150" s="1099"/>
      <c r="F150" s="1097" t="s">
        <v>2</v>
      </c>
      <c r="G150" s="1098"/>
      <c r="H150" s="1098"/>
      <c r="I150" s="1099"/>
      <c r="J150" s="1097" t="s">
        <v>3</v>
      </c>
      <c r="K150" s="1098"/>
      <c r="L150" s="1098"/>
      <c r="M150" s="1191"/>
    </row>
    <row r="151" spans="1:13" ht="60" customHeight="1" thickBot="1" x14ac:dyDescent="0.35">
      <c r="A151" s="1115"/>
      <c r="B151" s="67">
        <v>2001</v>
      </c>
      <c r="C151" s="67">
        <v>2010</v>
      </c>
      <c r="D151" s="67">
        <v>2014</v>
      </c>
      <c r="E151" s="69">
        <v>2015</v>
      </c>
      <c r="F151" s="67">
        <v>2001</v>
      </c>
      <c r="G151" s="67">
        <v>2010</v>
      </c>
      <c r="H151" s="67">
        <v>2014</v>
      </c>
      <c r="I151" s="69">
        <v>2015</v>
      </c>
      <c r="J151" s="67">
        <v>2001</v>
      </c>
      <c r="K151" s="67">
        <v>2010</v>
      </c>
      <c r="L151" s="67">
        <v>2014</v>
      </c>
      <c r="M151" s="69">
        <v>2015</v>
      </c>
    </row>
    <row r="152" spans="1:13" x14ac:dyDescent="0.3">
      <c r="A152" s="1" t="s">
        <v>4</v>
      </c>
      <c r="B152" s="1023">
        <f t="shared" ref="B152:M152" si="108">B78/B43*100</f>
        <v>86.206896551724128</v>
      </c>
      <c r="C152" s="1024">
        <f t="shared" si="108"/>
        <v>90.476190476190482</v>
      </c>
      <c r="D152" s="1024">
        <f t="shared" si="108"/>
        <v>80.952380952380949</v>
      </c>
      <c r="E152" s="1025">
        <f t="shared" si="108"/>
        <v>92.307692307692307</v>
      </c>
      <c r="F152" s="1023">
        <f t="shared" si="108"/>
        <v>97.087378640776706</v>
      </c>
      <c r="G152" s="1024">
        <f t="shared" si="108"/>
        <v>96.774193548387103</v>
      </c>
      <c r="H152" s="1024">
        <f t="shared" si="108"/>
        <v>87.5</v>
      </c>
      <c r="I152" s="1025">
        <f t="shared" si="108"/>
        <v>81.818181818181827</v>
      </c>
      <c r="J152" s="1023">
        <f t="shared" si="108"/>
        <v>89.869281045751634</v>
      </c>
      <c r="K152" s="1024">
        <f t="shared" si="108"/>
        <v>92.553191489361694</v>
      </c>
      <c r="L152" s="1024">
        <f t="shared" si="108"/>
        <v>82.758620689655174</v>
      </c>
      <c r="M152" s="1025">
        <f t="shared" si="108"/>
        <v>87.5</v>
      </c>
    </row>
    <row r="153" spans="1:13" x14ac:dyDescent="0.3">
      <c r="A153" s="1" t="s">
        <v>5</v>
      </c>
      <c r="B153" s="1026">
        <f t="shared" ref="B153:M153" si="109">B79/B44*100</f>
        <v>70.149253731343293</v>
      </c>
      <c r="C153" s="1027">
        <f t="shared" si="109"/>
        <v>87.5</v>
      </c>
      <c r="D153" s="1027">
        <f t="shared" si="109"/>
        <v>91.666666666666657</v>
      </c>
      <c r="E153" s="1028">
        <f t="shared" si="109"/>
        <v>82.35294117647058</v>
      </c>
      <c r="F153" s="1026">
        <f t="shared" si="109"/>
        <v>89.743589743589752</v>
      </c>
      <c r="G153" s="1027">
        <f t="shared" si="109"/>
        <v>100</v>
      </c>
      <c r="H153" s="1027">
        <f t="shared" si="109"/>
        <v>100</v>
      </c>
      <c r="I153" s="1028">
        <f t="shared" si="109"/>
        <v>83.333333333333343</v>
      </c>
      <c r="J153" s="1026">
        <f t="shared" si="109"/>
        <v>74.566473988439313</v>
      </c>
      <c r="K153" s="1027">
        <f t="shared" si="109"/>
        <v>89.795918367346943</v>
      </c>
      <c r="L153" s="1027">
        <f t="shared" si="109"/>
        <v>95.833333333333343</v>
      </c>
      <c r="M153" s="1028">
        <f t="shared" si="109"/>
        <v>82.608695652173907</v>
      </c>
    </row>
    <row r="154" spans="1:13" x14ac:dyDescent="0.3">
      <c r="A154" s="1" t="s">
        <v>6</v>
      </c>
      <c r="B154" s="1026">
        <f t="shared" ref="B154:M154" si="110">B80/B45*100</f>
        <v>86.885245901639337</v>
      </c>
      <c r="C154" s="1027">
        <f t="shared" si="110"/>
        <v>76.785714285714292</v>
      </c>
      <c r="D154" s="1027">
        <f t="shared" si="110"/>
        <v>93.548387096774192</v>
      </c>
      <c r="E154" s="1028">
        <f t="shared" si="110"/>
        <v>82.142857142857139</v>
      </c>
      <c r="F154" s="1026">
        <f t="shared" si="110"/>
        <v>100</v>
      </c>
      <c r="G154" s="1027">
        <f t="shared" si="110"/>
        <v>103.2258064516129</v>
      </c>
      <c r="H154" s="1027">
        <f t="shared" si="110"/>
        <v>100</v>
      </c>
      <c r="I154" s="1028">
        <f t="shared" si="110"/>
        <v>105</v>
      </c>
      <c r="J154" s="1026">
        <f t="shared" si="110"/>
        <v>91.578947368421055</v>
      </c>
      <c r="K154" s="1027">
        <f t="shared" si="110"/>
        <v>86.206896551724128</v>
      </c>
      <c r="L154" s="1027">
        <f t="shared" si="110"/>
        <v>95.348837209302332</v>
      </c>
      <c r="M154" s="1028">
        <f t="shared" si="110"/>
        <v>91.666666666666657</v>
      </c>
    </row>
    <row r="155" spans="1:13" ht="15" thickBot="1" x14ac:dyDescent="0.35">
      <c r="A155" s="3" t="s">
        <v>7</v>
      </c>
      <c r="B155" s="1030">
        <f t="shared" ref="B155:M155" si="111">B81/B46*100</f>
        <v>81.699346405228752</v>
      </c>
      <c r="C155" s="1031">
        <f t="shared" si="111"/>
        <v>84.905660377358487</v>
      </c>
      <c r="D155" s="1031">
        <f t="shared" si="111"/>
        <v>87.058823529411768</v>
      </c>
      <c r="E155" s="1032">
        <f t="shared" si="111"/>
        <v>85.91549295774648</v>
      </c>
      <c r="F155" s="1030">
        <f t="shared" si="111"/>
        <v>96.666666666666671</v>
      </c>
      <c r="G155" s="1031">
        <f t="shared" si="111"/>
        <v>100</v>
      </c>
      <c r="H155" s="1031">
        <f t="shared" si="111"/>
        <v>95</v>
      </c>
      <c r="I155" s="1032">
        <f t="shared" si="111"/>
        <v>91.666666666666657</v>
      </c>
      <c r="J155" s="1030">
        <f t="shared" si="111"/>
        <v>86.397608370702542</v>
      </c>
      <c r="K155" s="1031">
        <f t="shared" si="111"/>
        <v>89.565217391304358</v>
      </c>
      <c r="L155" s="1031">
        <f t="shared" si="111"/>
        <v>89.600000000000009</v>
      </c>
      <c r="M155" s="1032">
        <f t="shared" si="111"/>
        <v>88.235294117647058</v>
      </c>
    </row>
    <row r="156" spans="1:13" ht="15" thickBot="1" x14ac:dyDescent="0.35"/>
    <row r="157" spans="1:13" ht="15" thickBot="1" x14ac:dyDescent="0.35">
      <c r="A157" s="1114" t="s">
        <v>319</v>
      </c>
      <c r="B157" s="1097" t="s">
        <v>1</v>
      </c>
      <c r="C157" s="1098"/>
      <c r="D157" s="1098"/>
      <c r="E157" s="1099"/>
      <c r="F157" s="1097" t="s">
        <v>2</v>
      </c>
      <c r="G157" s="1098"/>
      <c r="H157" s="1098"/>
      <c r="I157" s="1099"/>
      <c r="J157" s="1097" t="s">
        <v>3</v>
      </c>
      <c r="K157" s="1098"/>
      <c r="L157" s="1098"/>
      <c r="M157" s="1191"/>
    </row>
    <row r="158" spans="1:13" ht="50.4" customHeight="1" thickBot="1" x14ac:dyDescent="0.35">
      <c r="A158" s="1115"/>
      <c r="B158" s="67">
        <v>2001</v>
      </c>
      <c r="C158" s="67">
        <v>2010</v>
      </c>
      <c r="D158" s="67">
        <v>2014</v>
      </c>
      <c r="E158" s="69">
        <v>2015</v>
      </c>
      <c r="F158" s="67">
        <v>2001</v>
      </c>
      <c r="G158" s="67">
        <v>2010</v>
      </c>
      <c r="H158" s="67">
        <v>2014</v>
      </c>
      <c r="I158" s="69">
        <v>2015</v>
      </c>
      <c r="J158" s="67">
        <v>2001</v>
      </c>
      <c r="K158" s="67">
        <v>2010</v>
      </c>
      <c r="L158" s="67">
        <v>2014</v>
      </c>
      <c r="M158" s="69">
        <v>2015</v>
      </c>
    </row>
    <row r="159" spans="1:13" x14ac:dyDescent="0.3">
      <c r="A159" s="1" t="s">
        <v>4</v>
      </c>
      <c r="B159" s="1023">
        <f t="shared" ref="B159:M159" si="112">B43/B36*100</f>
        <v>0.77036924594892031</v>
      </c>
      <c r="C159" s="1024">
        <f t="shared" si="112"/>
        <v>0.655840099937539</v>
      </c>
      <c r="D159" s="1024">
        <f t="shared" si="112"/>
        <v>0.73555166374781089</v>
      </c>
      <c r="E159" s="1025">
        <f t="shared" si="112"/>
        <v>0.47238372093023251</v>
      </c>
      <c r="F159" s="1023">
        <f t="shared" si="112"/>
        <v>4.7729379054680265</v>
      </c>
      <c r="G159" s="1024">
        <f t="shared" si="112"/>
        <v>3.2359081419624216</v>
      </c>
      <c r="H159" s="1024">
        <f t="shared" si="112"/>
        <v>2.6533996683250414</v>
      </c>
      <c r="I159" s="1025">
        <f t="shared" si="112"/>
        <v>3.3132530120481931</v>
      </c>
      <c r="J159" s="1023">
        <f t="shared" si="112"/>
        <v>1.0733452593917709</v>
      </c>
      <c r="K159" s="1024">
        <f t="shared" si="112"/>
        <v>0.88981446421809929</v>
      </c>
      <c r="L159" s="1024">
        <f t="shared" si="112"/>
        <v>0.91873910977348339</v>
      </c>
      <c r="M159" s="1025">
        <f t="shared" si="112"/>
        <v>0.77821011673151752</v>
      </c>
    </row>
    <row r="160" spans="1:13" x14ac:dyDescent="0.3">
      <c r="A160" s="1" t="s">
        <v>5</v>
      </c>
      <c r="B160" s="1026">
        <f t="shared" ref="B160:M160" si="113">B44/B37*100</f>
        <v>0.82168260976208007</v>
      </c>
      <c r="C160" s="1027">
        <f t="shared" si="113"/>
        <v>0.71022727272727271</v>
      </c>
      <c r="D160" s="1027">
        <f t="shared" si="113"/>
        <v>0.36101083032490977</v>
      </c>
      <c r="E160" s="1028">
        <f t="shared" si="113"/>
        <v>0.5457463884430177</v>
      </c>
      <c r="F160" s="1026">
        <f t="shared" si="113"/>
        <v>4.4520547945205475</v>
      </c>
      <c r="G160" s="1027">
        <f t="shared" si="113"/>
        <v>1.8518518518518516</v>
      </c>
      <c r="H160" s="1027">
        <f t="shared" si="113"/>
        <v>3.9473684210526314</v>
      </c>
      <c r="I160" s="1028">
        <f t="shared" si="113"/>
        <v>1.8018018018018018</v>
      </c>
      <c r="J160" s="1026">
        <f t="shared" si="113"/>
        <v>1.0067504655493482</v>
      </c>
      <c r="K160" s="1027">
        <f t="shared" si="113"/>
        <v>0.8009153318077803</v>
      </c>
      <c r="L160" s="1027">
        <f t="shared" si="113"/>
        <v>0.66152149944873206</v>
      </c>
      <c r="M160" s="1028">
        <f t="shared" si="113"/>
        <v>0.66705336426914152</v>
      </c>
    </row>
    <row r="161" spans="1:13" x14ac:dyDescent="0.3">
      <c r="A161" s="1" t="s">
        <v>6</v>
      </c>
      <c r="B161" s="1026">
        <f t="shared" ref="B161:M161" si="114">B45/B38*100</f>
        <v>1.0716795502459593</v>
      </c>
      <c r="C161" s="1027">
        <f t="shared" si="114"/>
        <v>1.1067193675889329</v>
      </c>
      <c r="D161" s="1027">
        <f t="shared" si="114"/>
        <v>1.0371361659417866</v>
      </c>
      <c r="E161" s="1028">
        <f t="shared" si="114"/>
        <v>1.0526315789473684</v>
      </c>
      <c r="F161" s="1026">
        <f t="shared" si="114"/>
        <v>8.7179487179487172</v>
      </c>
      <c r="G161" s="1027">
        <f t="shared" si="114"/>
        <v>6.9506726457399113</v>
      </c>
      <c r="H161" s="1027">
        <f t="shared" si="114"/>
        <v>4.9792531120331951</v>
      </c>
      <c r="I161" s="1028">
        <f t="shared" si="114"/>
        <v>9.3896713615023462</v>
      </c>
      <c r="J161" s="1026">
        <f t="shared" si="114"/>
        <v>1.5619861887536994</v>
      </c>
      <c r="K161" s="1027">
        <f t="shared" si="114"/>
        <v>1.580094442426444</v>
      </c>
      <c r="L161" s="1027">
        <f t="shared" si="114"/>
        <v>1.3312693498452013</v>
      </c>
      <c r="M161" s="1028">
        <f t="shared" si="114"/>
        <v>1.6707274625826662</v>
      </c>
    </row>
    <row r="162" spans="1:13" ht="15" thickBot="1" x14ac:dyDescent="0.35">
      <c r="A162" s="3" t="s">
        <v>7</v>
      </c>
      <c r="B162" s="1030">
        <f t="shared" ref="B162:M162" si="115">B46/B39*100</f>
        <v>0.84932368669392888</v>
      </c>
      <c r="C162" s="1031">
        <f t="shared" si="115"/>
        <v>0.78332840673958015</v>
      </c>
      <c r="D162" s="1031">
        <f t="shared" si="115"/>
        <v>0.70697829160775183</v>
      </c>
      <c r="E162" s="1032">
        <f t="shared" si="115"/>
        <v>0.62948842982533915</v>
      </c>
      <c r="F162" s="1030">
        <f t="shared" si="115"/>
        <v>5.5060304142632415</v>
      </c>
      <c r="G162" s="1031">
        <f t="shared" si="115"/>
        <v>3.7566137566137567</v>
      </c>
      <c r="H162" s="1031">
        <f t="shared" si="115"/>
        <v>3.484320557491289</v>
      </c>
      <c r="I162" s="1032">
        <f t="shared" si="115"/>
        <v>3.9669421487603307</v>
      </c>
      <c r="J162" s="1030">
        <f t="shared" si="115"/>
        <v>1.1562991513559293</v>
      </c>
      <c r="K162" s="1031">
        <f t="shared" si="115"/>
        <v>1.0365963583919235</v>
      </c>
      <c r="L162" s="1031">
        <f t="shared" si="115"/>
        <v>0.94905474147748847</v>
      </c>
      <c r="M162" s="1032">
        <f t="shared" si="115"/>
        <v>0.9528384978781328</v>
      </c>
    </row>
    <row r="163" spans="1:13" ht="15" thickBot="1" x14ac:dyDescent="0.35"/>
    <row r="164" spans="1:13" ht="15" thickBot="1" x14ac:dyDescent="0.35">
      <c r="A164" s="1114" t="s">
        <v>320</v>
      </c>
      <c r="B164" s="1097" t="s">
        <v>1</v>
      </c>
      <c r="C164" s="1098"/>
      <c r="D164" s="1098"/>
      <c r="E164" s="1099"/>
      <c r="F164" s="1097" t="s">
        <v>2</v>
      </c>
      <c r="G164" s="1098"/>
      <c r="H164" s="1098"/>
      <c r="I164" s="1099"/>
      <c r="J164" s="1097" t="s">
        <v>3</v>
      </c>
      <c r="K164" s="1098"/>
      <c r="L164" s="1098"/>
      <c r="M164" s="1191"/>
    </row>
    <row r="165" spans="1:13" ht="34.799999999999997" customHeight="1" thickBot="1" x14ac:dyDescent="0.35">
      <c r="A165" s="1115"/>
      <c r="B165" s="67">
        <v>2001</v>
      </c>
      <c r="C165" s="67">
        <v>2010</v>
      </c>
      <c r="D165" s="67">
        <v>2014</v>
      </c>
      <c r="E165" s="69">
        <v>2015</v>
      </c>
      <c r="F165" s="67">
        <v>2001</v>
      </c>
      <c r="G165" s="67">
        <v>2010</v>
      </c>
      <c r="H165" s="67">
        <v>2014</v>
      </c>
      <c r="I165" s="69">
        <v>2015</v>
      </c>
      <c r="J165" s="67">
        <v>2001</v>
      </c>
      <c r="K165" s="67">
        <v>2010</v>
      </c>
      <c r="L165" s="67">
        <v>2014</v>
      </c>
      <c r="M165" s="69">
        <v>2015</v>
      </c>
    </row>
    <row r="166" spans="1:13" x14ac:dyDescent="0.3">
      <c r="A166" s="1" t="s">
        <v>4</v>
      </c>
      <c r="B166" s="1023">
        <f t="shared" ref="B166:M166" si="116">B50/B36*100</f>
        <v>6.451368069522978E-2</v>
      </c>
      <c r="C166" s="1024">
        <f t="shared" si="116"/>
        <v>1.0410160316468874E-2</v>
      </c>
      <c r="D166" s="1024">
        <f t="shared" si="116"/>
        <v>3.5026269702276708E-2</v>
      </c>
      <c r="E166" s="1025">
        <f t="shared" si="116"/>
        <v>0</v>
      </c>
      <c r="F166" s="1023">
        <f t="shared" si="116"/>
        <v>9.2678405931417976E-2</v>
      </c>
      <c r="G166" s="1024">
        <f t="shared" si="116"/>
        <v>0</v>
      </c>
      <c r="H166" s="1024">
        <f t="shared" si="116"/>
        <v>0</v>
      </c>
      <c r="I166" s="1025">
        <f t="shared" si="116"/>
        <v>0</v>
      </c>
      <c r="J166" s="1023">
        <f t="shared" si="116"/>
        <v>6.66456206811884E-2</v>
      </c>
      <c r="K166" s="1024">
        <f t="shared" si="116"/>
        <v>9.4661113214691405E-3</v>
      </c>
      <c r="L166" s="1024">
        <f t="shared" si="116"/>
        <v>3.1680658957706324E-2</v>
      </c>
      <c r="M166" s="1025">
        <f t="shared" si="116"/>
        <v>0</v>
      </c>
    </row>
    <row r="167" spans="1:13" x14ac:dyDescent="0.3">
      <c r="A167" s="1" t="s">
        <v>5</v>
      </c>
      <c r="B167" s="1026">
        <f t="shared" ref="B167:M167" si="117">B51/B37*100</f>
        <v>8.584743684081432E-2</v>
      </c>
      <c r="C167" s="1027">
        <f t="shared" si="117"/>
        <v>3.551136363636364E-2</v>
      </c>
      <c r="D167" s="1027">
        <f t="shared" si="117"/>
        <v>0</v>
      </c>
      <c r="E167" s="1028">
        <f t="shared" si="117"/>
        <v>0</v>
      </c>
      <c r="F167" s="1026">
        <f t="shared" si="117"/>
        <v>0.22831050228310501</v>
      </c>
      <c r="G167" s="1027">
        <f t="shared" si="117"/>
        <v>0</v>
      </c>
      <c r="H167" s="1027">
        <f t="shared" si="117"/>
        <v>0</v>
      </c>
      <c r="I167" s="1028">
        <f t="shared" si="117"/>
        <v>0</v>
      </c>
      <c r="J167" s="1026">
        <f t="shared" si="117"/>
        <v>9.3109869646182494E-2</v>
      </c>
      <c r="K167" s="1027">
        <f t="shared" si="117"/>
        <v>3.2690421706440015E-2</v>
      </c>
      <c r="L167" s="1027">
        <f t="shared" si="117"/>
        <v>0</v>
      </c>
      <c r="M167" s="1028">
        <f t="shared" si="117"/>
        <v>0</v>
      </c>
    </row>
    <row r="168" spans="1:13" x14ac:dyDescent="0.3">
      <c r="A168" s="1" t="s">
        <v>6</v>
      </c>
      <c r="B168" s="1026">
        <f t="shared" ref="B168:M168" si="118">B52/B38*100</f>
        <v>0.15811665495432187</v>
      </c>
      <c r="C168" s="1027">
        <f t="shared" si="118"/>
        <v>7.9051383399209488E-2</v>
      </c>
      <c r="D168" s="1027">
        <f t="shared" si="118"/>
        <v>0</v>
      </c>
      <c r="E168" s="1028">
        <f t="shared" si="118"/>
        <v>0</v>
      </c>
      <c r="F168" s="1026">
        <f t="shared" si="118"/>
        <v>1.153846153846154</v>
      </c>
      <c r="G168" s="1027">
        <f t="shared" si="118"/>
        <v>0.22421524663677131</v>
      </c>
      <c r="H168" s="1027">
        <f t="shared" si="118"/>
        <v>0</v>
      </c>
      <c r="I168" s="1028">
        <f t="shared" si="118"/>
        <v>0.46948356807511737</v>
      </c>
      <c r="J168" s="1026">
        <f t="shared" si="118"/>
        <v>0.22196645840184148</v>
      </c>
      <c r="K168" s="1027">
        <f t="shared" si="118"/>
        <v>9.081002542680712E-2</v>
      </c>
      <c r="L168" s="1027">
        <f t="shared" si="118"/>
        <v>0</v>
      </c>
      <c r="M168" s="1028">
        <f t="shared" si="118"/>
        <v>3.4806822137138885E-2</v>
      </c>
    </row>
    <row r="169" spans="1:13" ht="15" thickBot="1" x14ac:dyDescent="0.35">
      <c r="A169" s="3" t="s">
        <v>7</v>
      </c>
      <c r="B169" s="1030">
        <f t="shared" ref="B169:M169" si="119">B53/B39*100</f>
        <v>9.0668541716781084E-2</v>
      </c>
      <c r="C169" s="1031">
        <f t="shared" si="119"/>
        <v>3.4486156271553846E-2</v>
      </c>
      <c r="D169" s="1031">
        <f t="shared" si="119"/>
        <v>1.6634783331947102E-2</v>
      </c>
      <c r="E169" s="1032">
        <f t="shared" si="119"/>
        <v>0</v>
      </c>
      <c r="F169" s="1030">
        <f t="shared" si="119"/>
        <v>0.34084950183534346</v>
      </c>
      <c r="G169" s="1031">
        <f t="shared" si="119"/>
        <v>5.2910052910052914E-2</v>
      </c>
      <c r="H169" s="1031">
        <f t="shared" si="119"/>
        <v>0</v>
      </c>
      <c r="I169" s="1032">
        <f t="shared" si="119"/>
        <v>8.2644628099173556E-2</v>
      </c>
      <c r="J169" s="1030">
        <f t="shared" si="119"/>
        <v>0.10716075842162574</v>
      </c>
      <c r="K169" s="1031">
        <f t="shared" si="119"/>
        <v>3.60555255092843E-2</v>
      </c>
      <c r="L169" s="1031">
        <f t="shared" si="119"/>
        <v>1.5184875863639815E-2</v>
      </c>
      <c r="M169" s="1032">
        <f t="shared" si="119"/>
        <v>8.0070462006565767E-3</v>
      </c>
    </row>
    <row r="170" spans="1:13" ht="15" thickBot="1" x14ac:dyDescent="0.35"/>
    <row r="171" spans="1:13" ht="15" thickBot="1" x14ac:dyDescent="0.35">
      <c r="A171" s="1114" t="s">
        <v>321</v>
      </c>
      <c r="B171" s="1097" t="s">
        <v>1</v>
      </c>
      <c r="C171" s="1098"/>
      <c r="D171" s="1098"/>
      <c r="E171" s="1191"/>
      <c r="F171" s="1206" t="s">
        <v>2</v>
      </c>
      <c r="G171" s="1098"/>
      <c r="H171" s="1098"/>
      <c r="I171" s="1191"/>
      <c r="J171" s="1206" t="s">
        <v>3</v>
      </c>
      <c r="K171" s="1098"/>
      <c r="L171" s="1098"/>
      <c r="M171" s="1191"/>
    </row>
    <row r="172" spans="1:13" ht="30.6" customHeight="1" thickBot="1" x14ac:dyDescent="0.35">
      <c r="A172" s="1115"/>
      <c r="B172" s="67">
        <v>2001</v>
      </c>
      <c r="C172" s="67">
        <v>2010</v>
      </c>
      <c r="D172" s="67">
        <v>2014</v>
      </c>
      <c r="E172" s="69">
        <v>2015</v>
      </c>
      <c r="F172" s="67">
        <v>2001</v>
      </c>
      <c r="G172" s="67">
        <v>2010</v>
      </c>
      <c r="H172" s="67">
        <v>2014</v>
      </c>
      <c r="I172" s="69">
        <v>2015</v>
      </c>
      <c r="J172" s="67">
        <v>2001</v>
      </c>
      <c r="K172" s="67">
        <v>2010</v>
      </c>
      <c r="L172" s="67">
        <v>2014</v>
      </c>
      <c r="M172" s="69">
        <v>2015</v>
      </c>
    </row>
    <row r="173" spans="1:13" x14ac:dyDescent="0.3">
      <c r="A173" s="1" t="s">
        <v>4</v>
      </c>
      <c r="B173" s="1023">
        <f t="shared" ref="B173:M173" si="120">B50/B43*100</f>
        <v>8.3743842364532011</v>
      </c>
      <c r="C173" s="1024">
        <f t="shared" si="120"/>
        <v>1.5873015873015872</v>
      </c>
      <c r="D173" s="1024">
        <f t="shared" si="120"/>
        <v>4.7619047619047619</v>
      </c>
      <c r="E173" s="1025">
        <f t="shared" si="120"/>
        <v>0</v>
      </c>
      <c r="F173" s="1023">
        <f t="shared" si="120"/>
        <v>1.9417475728155338</v>
      </c>
      <c r="G173" s="1024">
        <f t="shared" si="120"/>
        <v>0</v>
      </c>
      <c r="H173" s="1024">
        <f t="shared" si="120"/>
        <v>0</v>
      </c>
      <c r="I173" s="1025">
        <f t="shared" si="120"/>
        <v>0</v>
      </c>
      <c r="J173" s="1023">
        <f t="shared" si="120"/>
        <v>6.2091503267973858</v>
      </c>
      <c r="K173" s="1024">
        <f t="shared" si="120"/>
        <v>1.0638297872340425</v>
      </c>
      <c r="L173" s="1024">
        <f t="shared" si="120"/>
        <v>3.4482758620689653</v>
      </c>
      <c r="M173" s="1025">
        <f t="shared" si="120"/>
        <v>0</v>
      </c>
    </row>
    <row r="174" spans="1:13" x14ac:dyDescent="0.3">
      <c r="A174" s="1" t="s">
        <v>5</v>
      </c>
      <c r="B174" s="1026">
        <f t="shared" ref="B174:M174" si="121">B51/B44*100</f>
        <v>10.44776119402985</v>
      </c>
      <c r="C174" s="1027">
        <f t="shared" si="121"/>
        <v>5</v>
      </c>
      <c r="D174" s="1027">
        <f t="shared" si="121"/>
        <v>0</v>
      </c>
      <c r="E174" s="1028">
        <f t="shared" si="121"/>
        <v>0</v>
      </c>
      <c r="F174" s="1026">
        <f t="shared" si="121"/>
        <v>5.1282051282051277</v>
      </c>
      <c r="G174" s="1027">
        <f t="shared" si="121"/>
        <v>0</v>
      </c>
      <c r="H174" s="1027">
        <f t="shared" si="121"/>
        <v>0</v>
      </c>
      <c r="I174" s="1028">
        <f t="shared" si="121"/>
        <v>0</v>
      </c>
      <c r="J174" s="1026">
        <f t="shared" si="121"/>
        <v>9.2485549132947966</v>
      </c>
      <c r="K174" s="1027">
        <f t="shared" si="121"/>
        <v>4.0816326530612246</v>
      </c>
      <c r="L174" s="1027">
        <f t="shared" si="121"/>
        <v>0</v>
      </c>
      <c r="M174" s="1028">
        <f t="shared" si="121"/>
        <v>0</v>
      </c>
    </row>
    <row r="175" spans="1:13" x14ac:dyDescent="0.3">
      <c r="A175" s="1" t="s">
        <v>6</v>
      </c>
      <c r="B175" s="1026">
        <f t="shared" ref="B175:M175" si="122">B52/B45*100</f>
        <v>14.754098360655737</v>
      </c>
      <c r="C175" s="1027">
        <f t="shared" si="122"/>
        <v>7.1428571428571423</v>
      </c>
      <c r="D175" s="1027">
        <f t="shared" si="122"/>
        <v>0</v>
      </c>
      <c r="E175" s="1028">
        <f t="shared" si="122"/>
        <v>0</v>
      </c>
      <c r="F175" s="1026">
        <f t="shared" si="122"/>
        <v>13.23529411764706</v>
      </c>
      <c r="G175" s="1027">
        <f t="shared" si="122"/>
        <v>3.225806451612903</v>
      </c>
      <c r="H175" s="1027">
        <f t="shared" si="122"/>
        <v>0</v>
      </c>
      <c r="I175" s="1028">
        <f t="shared" si="122"/>
        <v>5</v>
      </c>
      <c r="J175" s="1026">
        <f t="shared" si="122"/>
        <v>14.210526315789473</v>
      </c>
      <c r="K175" s="1027">
        <f t="shared" si="122"/>
        <v>5.7471264367816088</v>
      </c>
      <c r="L175" s="1027">
        <f t="shared" si="122"/>
        <v>0</v>
      </c>
      <c r="M175" s="1028">
        <f t="shared" si="122"/>
        <v>2.083333333333333</v>
      </c>
    </row>
    <row r="176" spans="1:13" ht="15" thickBot="1" x14ac:dyDescent="0.35">
      <c r="A176" s="3" t="s">
        <v>7</v>
      </c>
      <c r="B176" s="1030">
        <f t="shared" ref="B176:M176" si="123">B53/B46*100</f>
        <v>10.675381263616558</v>
      </c>
      <c r="C176" s="1031">
        <f t="shared" si="123"/>
        <v>4.4025157232704402</v>
      </c>
      <c r="D176" s="1031">
        <f t="shared" si="123"/>
        <v>2.3529411764705883</v>
      </c>
      <c r="E176" s="1032">
        <f t="shared" si="123"/>
        <v>0</v>
      </c>
      <c r="F176" s="1030">
        <f t="shared" si="123"/>
        <v>6.1904761904761907</v>
      </c>
      <c r="G176" s="1031">
        <f t="shared" si="123"/>
        <v>1.4084507042253522</v>
      </c>
      <c r="H176" s="1031">
        <f t="shared" si="123"/>
        <v>0</v>
      </c>
      <c r="I176" s="1032">
        <f t="shared" si="123"/>
        <v>2.083333333333333</v>
      </c>
      <c r="J176" s="1030">
        <f t="shared" si="123"/>
        <v>9.2675635276532145</v>
      </c>
      <c r="K176" s="1031">
        <f t="shared" si="123"/>
        <v>3.4782608695652173</v>
      </c>
      <c r="L176" s="1031">
        <f t="shared" si="123"/>
        <v>1.6</v>
      </c>
      <c r="M176" s="1032">
        <f t="shared" si="123"/>
        <v>0.84033613445378152</v>
      </c>
    </row>
    <row r="177" spans="1:13" ht="15" thickBot="1" x14ac:dyDescent="0.35">
      <c r="A177" s="21"/>
    </row>
    <row r="178" spans="1:13" ht="15" thickBot="1" x14ac:dyDescent="0.35">
      <c r="A178" s="1114" t="s">
        <v>322</v>
      </c>
      <c r="B178" s="1097" t="s">
        <v>1</v>
      </c>
      <c r="C178" s="1098"/>
      <c r="D178" s="1098"/>
      <c r="E178" s="1099"/>
      <c r="F178" s="1097" t="s">
        <v>2</v>
      </c>
      <c r="G178" s="1098"/>
      <c r="H178" s="1098"/>
      <c r="I178" s="1099"/>
      <c r="J178" s="1097" t="s">
        <v>3</v>
      </c>
      <c r="K178" s="1098"/>
      <c r="L178" s="1098"/>
      <c r="M178" s="1191"/>
    </row>
    <row r="179" spans="1:13" ht="33.6" customHeight="1" thickBot="1" x14ac:dyDescent="0.35">
      <c r="A179" s="1115"/>
      <c r="B179" s="67">
        <v>2001</v>
      </c>
      <c r="C179" s="67">
        <v>2010</v>
      </c>
      <c r="D179" s="67">
        <v>2014</v>
      </c>
      <c r="E179" s="69">
        <v>2015</v>
      </c>
      <c r="F179" s="67">
        <v>2001</v>
      </c>
      <c r="G179" s="67">
        <v>2010</v>
      </c>
      <c r="H179" s="67">
        <v>2014</v>
      </c>
      <c r="I179" s="69">
        <v>2015</v>
      </c>
      <c r="J179" s="67">
        <v>2001</v>
      </c>
      <c r="K179" s="67">
        <v>2010</v>
      </c>
      <c r="L179" s="67">
        <v>2014</v>
      </c>
      <c r="M179" s="69">
        <v>2015</v>
      </c>
    </row>
    <row r="180" spans="1:13" x14ac:dyDescent="0.3">
      <c r="A180" s="1" t="s">
        <v>4</v>
      </c>
      <c r="B180" s="1023">
        <f t="shared" ref="B180:M180" si="124">B57/B36*100</f>
        <v>0.2125156540548746</v>
      </c>
      <c r="C180" s="1024">
        <f t="shared" si="124"/>
        <v>0.22902352696231523</v>
      </c>
      <c r="D180" s="1024">
        <f t="shared" si="124"/>
        <v>0.22767075306479859</v>
      </c>
      <c r="E180" s="1025">
        <f t="shared" si="124"/>
        <v>0.14534883720930233</v>
      </c>
      <c r="F180" s="1023">
        <f t="shared" si="124"/>
        <v>1.2048192771084338</v>
      </c>
      <c r="G180" s="1024">
        <f t="shared" si="124"/>
        <v>1.3569937369519833</v>
      </c>
      <c r="H180" s="1024">
        <f t="shared" si="124"/>
        <v>0.66334991708126034</v>
      </c>
      <c r="I180" s="1025">
        <f t="shared" si="124"/>
        <v>0.30120481927710846</v>
      </c>
      <c r="J180" s="1023">
        <f t="shared" si="124"/>
        <v>0.28762846820302357</v>
      </c>
      <c r="K180" s="1024">
        <f t="shared" si="124"/>
        <v>0.33131389625141994</v>
      </c>
      <c r="L180" s="1024">
        <f t="shared" si="124"/>
        <v>0.26928560114050371</v>
      </c>
      <c r="M180" s="1025">
        <f t="shared" si="124"/>
        <v>0.16212710765239949</v>
      </c>
    </row>
    <row r="181" spans="1:13" x14ac:dyDescent="0.3">
      <c r="A181" s="1" t="s">
        <v>5</v>
      </c>
      <c r="B181" s="1026">
        <f t="shared" ref="B181:M181" si="125">B58/B37*100</f>
        <v>0.19009075300466027</v>
      </c>
      <c r="C181" s="1027">
        <f t="shared" si="125"/>
        <v>0.2130681818181818</v>
      </c>
      <c r="D181" s="1027">
        <f t="shared" si="125"/>
        <v>0.21058965102286401</v>
      </c>
      <c r="E181" s="1028">
        <f t="shared" si="125"/>
        <v>0.22471910112359553</v>
      </c>
      <c r="F181" s="1026">
        <f t="shared" si="125"/>
        <v>1.1415525114155249</v>
      </c>
      <c r="G181" s="1027">
        <f t="shared" si="125"/>
        <v>1.0288065843621399</v>
      </c>
      <c r="H181" s="1027">
        <f t="shared" si="125"/>
        <v>0.6578947368421052</v>
      </c>
      <c r="I181" s="1028">
        <f t="shared" si="125"/>
        <v>0.60060060060060061</v>
      </c>
      <c r="J181" s="1026">
        <f t="shared" si="125"/>
        <v>0.23859404096834266</v>
      </c>
      <c r="K181" s="1027">
        <f t="shared" si="125"/>
        <v>0.27786858450474011</v>
      </c>
      <c r="L181" s="1027">
        <f t="shared" si="125"/>
        <v>0.24807056229327454</v>
      </c>
      <c r="M181" s="1028">
        <f t="shared" si="125"/>
        <v>0.26102088167053361</v>
      </c>
    </row>
    <row r="182" spans="1:13" x14ac:dyDescent="0.3">
      <c r="A182" s="1" t="s">
        <v>6</v>
      </c>
      <c r="B182" s="1026">
        <f t="shared" ref="B182:M182" si="126">B59/B38*100</f>
        <v>0.31623330990864373</v>
      </c>
      <c r="C182" s="1027">
        <f t="shared" si="126"/>
        <v>0.37549407114624506</v>
      </c>
      <c r="D182" s="1027">
        <f t="shared" si="126"/>
        <v>0.43492806958849112</v>
      </c>
      <c r="E182" s="1028">
        <f t="shared" si="126"/>
        <v>0.33834586466165412</v>
      </c>
      <c r="F182" s="1026">
        <f t="shared" si="126"/>
        <v>2.3076923076923079</v>
      </c>
      <c r="G182" s="1027">
        <f t="shared" si="126"/>
        <v>2.6905829596412558</v>
      </c>
      <c r="H182" s="1027">
        <f t="shared" si="126"/>
        <v>0</v>
      </c>
      <c r="I182" s="1028">
        <f t="shared" si="126"/>
        <v>2.8169014084507045</v>
      </c>
      <c r="J182" s="1026">
        <f t="shared" si="126"/>
        <v>0.44393291680368296</v>
      </c>
      <c r="K182" s="1027">
        <f t="shared" si="126"/>
        <v>0.56302215764620411</v>
      </c>
      <c r="L182" s="1027">
        <f t="shared" si="126"/>
        <v>0.4024767801857585</v>
      </c>
      <c r="M182" s="1028">
        <f t="shared" si="126"/>
        <v>0.52210233205708323</v>
      </c>
    </row>
    <row r="183" spans="1:13" ht="15" thickBot="1" x14ac:dyDescent="0.35">
      <c r="A183" s="3" t="s">
        <v>7</v>
      </c>
      <c r="B183" s="1030">
        <f t="shared" ref="B183:M183" si="127">B60/B39*100</f>
        <v>0.22759654349314434</v>
      </c>
      <c r="C183" s="1031">
        <f t="shared" si="127"/>
        <v>0.26110946891319342</v>
      </c>
      <c r="D183" s="1031">
        <f t="shared" si="127"/>
        <v>0.27447392497712719</v>
      </c>
      <c r="E183" s="1032">
        <f t="shared" si="127"/>
        <v>0.21278482134941043</v>
      </c>
      <c r="F183" s="1030">
        <f t="shared" si="127"/>
        <v>1.4158363922391191</v>
      </c>
      <c r="G183" s="1031">
        <f t="shared" si="127"/>
        <v>1.5873015873015872</v>
      </c>
      <c r="H183" s="1031">
        <f t="shared" si="127"/>
        <v>0.52264808362369342</v>
      </c>
      <c r="I183" s="1032">
        <f t="shared" si="127"/>
        <v>0.82644628099173556</v>
      </c>
      <c r="J183" s="1030">
        <f t="shared" si="127"/>
        <v>0.30592668130044764</v>
      </c>
      <c r="K183" s="1031">
        <f t="shared" si="127"/>
        <v>0.37407607715882463</v>
      </c>
      <c r="L183" s="1031">
        <f t="shared" si="127"/>
        <v>0.29610507934097641</v>
      </c>
      <c r="M183" s="1032">
        <f t="shared" si="127"/>
        <v>0.27223957082232364</v>
      </c>
    </row>
    <row r="184" spans="1:13" ht="15" thickBot="1" x14ac:dyDescent="0.35"/>
    <row r="185" spans="1:13" ht="15" thickBot="1" x14ac:dyDescent="0.35">
      <c r="A185" s="1114" t="s">
        <v>323</v>
      </c>
      <c r="B185" s="1097" t="s">
        <v>1</v>
      </c>
      <c r="C185" s="1098"/>
      <c r="D185" s="1098"/>
      <c r="E185" s="1099"/>
      <c r="F185" s="1097" t="s">
        <v>2</v>
      </c>
      <c r="G185" s="1098"/>
      <c r="H185" s="1098"/>
      <c r="I185" s="1099"/>
      <c r="J185" s="1097" t="s">
        <v>3</v>
      </c>
      <c r="K185" s="1098"/>
      <c r="L185" s="1098"/>
      <c r="M185" s="1191"/>
    </row>
    <row r="186" spans="1:13" ht="34.200000000000003" customHeight="1" thickBot="1" x14ac:dyDescent="0.35">
      <c r="A186" s="1115"/>
      <c r="B186" s="67">
        <v>2001</v>
      </c>
      <c r="C186" s="67">
        <v>2010</v>
      </c>
      <c r="D186" s="67">
        <v>2014</v>
      </c>
      <c r="E186" s="69">
        <v>2015</v>
      </c>
      <c r="F186" s="67">
        <v>2001</v>
      </c>
      <c r="G186" s="67">
        <v>2010</v>
      </c>
      <c r="H186" s="67">
        <v>2014</v>
      </c>
      <c r="I186" s="69">
        <v>2015</v>
      </c>
      <c r="J186" s="67">
        <v>2001</v>
      </c>
      <c r="K186" s="67">
        <v>2010</v>
      </c>
      <c r="L186" s="67">
        <v>2014</v>
      </c>
      <c r="M186" s="69">
        <v>2015</v>
      </c>
    </row>
    <row r="187" spans="1:13" x14ac:dyDescent="0.3">
      <c r="A187" s="1" t="s">
        <v>4</v>
      </c>
      <c r="B187" s="1023">
        <f t="shared" ref="B187:M187" si="128">B57/B43*100</f>
        <v>27.586206896551722</v>
      </c>
      <c r="C187" s="1024">
        <f t="shared" si="128"/>
        <v>34.920634920634917</v>
      </c>
      <c r="D187" s="1024">
        <f t="shared" si="128"/>
        <v>30.952380952380953</v>
      </c>
      <c r="E187" s="1025">
        <f t="shared" si="128"/>
        <v>30.76923076923077</v>
      </c>
      <c r="F187" s="1023">
        <f t="shared" si="128"/>
        <v>25.242718446601941</v>
      </c>
      <c r="G187" s="1024">
        <f t="shared" si="128"/>
        <v>41.935483870967744</v>
      </c>
      <c r="H187" s="1024">
        <f t="shared" si="128"/>
        <v>25</v>
      </c>
      <c r="I187" s="1025">
        <f t="shared" si="128"/>
        <v>9.0909090909090917</v>
      </c>
      <c r="J187" s="1023">
        <f t="shared" si="128"/>
        <v>26.797385620915033</v>
      </c>
      <c r="K187" s="1024">
        <f t="shared" si="128"/>
        <v>37.234042553191486</v>
      </c>
      <c r="L187" s="1024">
        <f t="shared" si="128"/>
        <v>29.310344827586203</v>
      </c>
      <c r="M187" s="1025">
        <f t="shared" si="128"/>
        <v>20.833333333333336</v>
      </c>
    </row>
    <row r="188" spans="1:13" x14ac:dyDescent="0.3">
      <c r="A188" s="1" t="s">
        <v>5</v>
      </c>
      <c r="B188" s="1026">
        <f t="shared" ref="B188:M188" si="129">B58/B44*100</f>
        <v>23.134328358208954</v>
      </c>
      <c r="C188" s="1027">
        <f t="shared" si="129"/>
        <v>30</v>
      </c>
      <c r="D188" s="1027">
        <f t="shared" si="129"/>
        <v>58.333333333333336</v>
      </c>
      <c r="E188" s="1028">
        <f t="shared" si="129"/>
        <v>41.17647058823529</v>
      </c>
      <c r="F188" s="1026">
        <f t="shared" si="129"/>
        <v>25.641025641025639</v>
      </c>
      <c r="G188" s="1027">
        <f t="shared" si="129"/>
        <v>55.555555555555557</v>
      </c>
      <c r="H188" s="1027">
        <f t="shared" si="129"/>
        <v>16.666666666666664</v>
      </c>
      <c r="I188" s="1028">
        <f t="shared" si="129"/>
        <v>33.333333333333329</v>
      </c>
      <c r="J188" s="1026">
        <f t="shared" si="129"/>
        <v>23.699421965317917</v>
      </c>
      <c r="K188" s="1027">
        <f t="shared" si="129"/>
        <v>34.693877551020407</v>
      </c>
      <c r="L188" s="1027">
        <f t="shared" si="129"/>
        <v>37.5</v>
      </c>
      <c r="M188" s="1028">
        <f t="shared" si="129"/>
        <v>39.130434782608695</v>
      </c>
    </row>
    <row r="189" spans="1:13" x14ac:dyDescent="0.3">
      <c r="A189" s="1" t="s">
        <v>6</v>
      </c>
      <c r="B189" s="1026">
        <f t="shared" ref="B189:M189" si="130">B59/B45*100</f>
        <v>29.508196721311474</v>
      </c>
      <c r="C189" s="1027">
        <f t="shared" si="130"/>
        <v>33.928571428571431</v>
      </c>
      <c r="D189" s="1027">
        <f t="shared" si="130"/>
        <v>41.935483870967744</v>
      </c>
      <c r="E189" s="1028">
        <f t="shared" si="130"/>
        <v>32.142857142857146</v>
      </c>
      <c r="F189" s="1026">
        <f t="shared" si="130"/>
        <v>26.47058823529412</v>
      </c>
      <c r="G189" s="1027">
        <f t="shared" si="130"/>
        <v>38.70967741935484</v>
      </c>
      <c r="H189" s="1027">
        <f t="shared" si="130"/>
        <v>0</v>
      </c>
      <c r="I189" s="1028">
        <f t="shared" si="130"/>
        <v>30</v>
      </c>
      <c r="J189" s="1026">
        <f t="shared" si="130"/>
        <v>28.421052631578945</v>
      </c>
      <c r="K189" s="1027">
        <f t="shared" si="130"/>
        <v>35.632183908045981</v>
      </c>
      <c r="L189" s="1027">
        <f t="shared" si="130"/>
        <v>30.232558139534881</v>
      </c>
      <c r="M189" s="1028">
        <f t="shared" si="130"/>
        <v>31.25</v>
      </c>
    </row>
    <row r="190" spans="1:13" ht="15" thickBot="1" x14ac:dyDescent="0.35">
      <c r="A190" s="3" t="s">
        <v>7</v>
      </c>
      <c r="B190" s="1030">
        <f t="shared" ref="B190:M190" si="131">B60/B46*100</f>
        <v>26.797385620915033</v>
      </c>
      <c r="C190" s="1031">
        <f t="shared" si="131"/>
        <v>33.333333333333329</v>
      </c>
      <c r="D190" s="1031">
        <f t="shared" si="131"/>
        <v>38.82352941176471</v>
      </c>
      <c r="E190" s="1032">
        <f t="shared" si="131"/>
        <v>33.802816901408448</v>
      </c>
      <c r="F190" s="1030">
        <f t="shared" si="131"/>
        <v>25.714285714285712</v>
      </c>
      <c r="G190" s="1031">
        <f t="shared" si="131"/>
        <v>42.25352112676056</v>
      </c>
      <c r="H190" s="1031">
        <f t="shared" si="131"/>
        <v>15</v>
      </c>
      <c r="I190" s="1032">
        <f t="shared" si="131"/>
        <v>20.833333333333336</v>
      </c>
      <c r="J190" s="1030">
        <f t="shared" si="131"/>
        <v>26.457399103139011</v>
      </c>
      <c r="K190" s="1031">
        <f t="shared" si="131"/>
        <v>36.086956521739133</v>
      </c>
      <c r="L190" s="1031">
        <f t="shared" si="131"/>
        <v>31.2</v>
      </c>
      <c r="M190" s="1032">
        <f t="shared" si="131"/>
        <v>28.571428571428569</v>
      </c>
    </row>
    <row r="191" spans="1:13" ht="15" thickBot="1" x14ac:dyDescent="0.35"/>
    <row r="192" spans="1:13" ht="15" thickBot="1" x14ac:dyDescent="0.35">
      <c r="A192" s="1114" t="s">
        <v>324</v>
      </c>
      <c r="B192" s="1097" t="s">
        <v>1</v>
      </c>
      <c r="C192" s="1098"/>
      <c r="D192" s="1098"/>
      <c r="E192" s="1099"/>
      <c r="F192" s="1097" t="s">
        <v>2</v>
      </c>
      <c r="G192" s="1098"/>
      <c r="H192" s="1098"/>
      <c r="I192" s="1099"/>
      <c r="J192" s="1097" t="s">
        <v>3</v>
      </c>
      <c r="K192" s="1098"/>
      <c r="L192" s="1098"/>
      <c r="M192" s="1191"/>
    </row>
    <row r="193" spans="1:13" ht="31.8" customHeight="1" thickBot="1" x14ac:dyDescent="0.35">
      <c r="A193" s="1115"/>
      <c r="B193" s="67">
        <v>2001</v>
      </c>
      <c r="C193" s="67">
        <v>2010</v>
      </c>
      <c r="D193" s="67">
        <v>2014</v>
      </c>
      <c r="E193" s="69">
        <v>2015</v>
      </c>
      <c r="F193" s="67">
        <v>2001</v>
      </c>
      <c r="G193" s="67">
        <v>2010</v>
      </c>
      <c r="H193" s="67">
        <v>2014</v>
      </c>
      <c r="I193" s="69">
        <v>2015</v>
      </c>
      <c r="J193" s="67">
        <v>2001</v>
      </c>
      <c r="K193" s="67">
        <v>2010</v>
      </c>
      <c r="L193" s="67">
        <v>2014</v>
      </c>
      <c r="M193" s="69">
        <v>2015</v>
      </c>
    </row>
    <row r="194" spans="1:13" x14ac:dyDescent="0.3">
      <c r="A194" s="1" t="s">
        <v>4</v>
      </c>
      <c r="B194" s="1023">
        <f t="shared" ref="B194:M194" si="132">B64/B36*100</f>
        <v>0.11384767181511139</v>
      </c>
      <c r="C194" s="1024">
        <f t="shared" si="132"/>
        <v>0.11451176348115762</v>
      </c>
      <c r="D194" s="1024">
        <f t="shared" si="132"/>
        <v>0.12259194395796848</v>
      </c>
      <c r="E194" s="1025">
        <f t="shared" si="132"/>
        <v>9.0843023255813948E-2</v>
      </c>
      <c r="F194" s="1023">
        <f t="shared" si="132"/>
        <v>0.74142724745134381</v>
      </c>
      <c r="G194" s="1024">
        <f t="shared" si="132"/>
        <v>0.73068893528183709</v>
      </c>
      <c r="H194" s="1024">
        <f t="shared" si="132"/>
        <v>0.33167495854063017</v>
      </c>
      <c r="I194" s="1025">
        <f t="shared" si="132"/>
        <v>1.2048192771084338</v>
      </c>
      <c r="J194" s="1023">
        <f t="shared" si="132"/>
        <v>0.16135255533340348</v>
      </c>
      <c r="K194" s="1024">
        <f t="shared" si="132"/>
        <v>0.17039000378644453</v>
      </c>
      <c r="L194" s="1024">
        <f t="shared" si="132"/>
        <v>0.14256296530967844</v>
      </c>
      <c r="M194" s="1025">
        <f t="shared" si="132"/>
        <v>0.21076523994811933</v>
      </c>
    </row>
    <row r="195" spans="1:13" x14ac:dyDescent="0.3">
      <c r="A195" s="1" t="s">
        <v>5</v>
      </c>
      <c r="B195" s="1026">
        <f t="shared" ref="B195:M195" si="133">B65/B37*100</f>
        <v>7.9715477066470447E-2</v>
      </c>
      <c r="C195" s="1027">
        <f t="shared" si="133"/>
        <v>8.8778409090909088E-2</v>
      </c>
      <c r="D195" s="1027">
        <f t="shared" si="133"/>
        <v>6.0168471720818295E-2</v>
      </c>
      <c r="E195" s="1028">
        <f t="shared" si="133"/>
        <v>9.6308186195826651E-2</v>
      </c>
      <c r="F195" s="1026">
        <f t="shared" si="133"/>
        <v>1.0273972602739725</v>
      </c>
      <c r="G195" s="1027">
        <f t="shared" si="133"/>
        <v>0</v>
      </c>
      <c r="H195" s="1027">
        <f t="shared" si="133"/>
        <v>0.6578947368421052</v>
      </c>
      <c r="I195" s="1028">
        <f t="shared" si="133"/>
        <v>0.60060060060060061</v>
      </c>
      <c r="J195" s="1026">
        <f t="shared" si="133"/>
        <v>0.12802607076350092</v>
      </c>
      <c r="K195" s="1027">
        <f t="shared" si="133"/>
        <v>8.1726054266100037E-2</v>
      </c>
      <c r="L195" s="1027">
        <f t="shared" si="133"/>
        <v>0.11025358324145534</v>
      </c>
      <c r="M195" s="1028">
        <f t="shared" si="133"/>
        <v>0.14501160092807425</v>
      </c>
    </row>
    <row r="196" spans="1:13" x14ac:dyDescent="0.3">
      <c r="A196" s="1" t="s">
        <v>6</v>
      </c>
      <c r="B196" s="1026">
        <f t="shared" ref="B196:M196" si="134">B66/B38*100</f>
        <v>0.14933239634574841</v>
      </c>
      <c r="C196" s="1027">
        <f t="shared" si="134"/>
        <v>0.13833992094861661</v>
      </c>
      <c r="D196" s="1027">
        <f t="shared" si="134"/>
        <v>0.16728002676480427</v>
      </c>
      <c r="E196" s="1028">
        <f t="shared" si="134"/>
        <v>0.18796992481203006</v>
      </c>
      <c r="F196" s="1026">
        <f t="shared" si="134"/>
        <v>2.6923076923076925</v>
      </c>
      <c r="G196" s="1027">
        <f t="shared" si="134"/>
        <v>2.2421524663677128</v>
      </c>
      <c r="H196" s="1027">
        <f t="shared" si="134"/>
        <v>2.4896265560165975</v>
      </c>
      <c r="I196" s="1028">
        <f t="shared" si="134"/>
        <v>2.8169014084507045</v>
      </c>
      <c r="J196" s="1026">
        <f t="shared" si="134"/>
        <v>0.31239723775073991</v>
      </c>
      <c r="K196" s="1027">
        <f t="shared" si="134"/>
        <v>0.30875408645114422</v>
      </c>
      <c r="L196" s="1027">
        <f t="shared" si="134"/>
        <v>0.34055727554179571</v>
      </c>
      <c r="M196" s="1028">
        <f t="shared" si="134"/>
        <v>0.38287504350852763</v>
      </c>
    </row>
    <row r="197" spans="1:13" ht="15" thickBot="1" x14ac:dyDescent="0.35">
      <c r="A197" s="3" t="s">
        <v>7</v>
      </c>
      <c r="B197" s="1030">
        <f t="shared" ref="B197:M197" si="135">B67/B39*100</f>
        <v>0.11102270414299724</v>
      </c>
      <c r="C197" s="1031">
        <f t="shared" si="135"/>
        <v>0.1133116563208198</v>
      </c>
      <c r="D197" s="1031">
        <f t="shared" si="135"/>
        <v>0.11644348332362971</v>
      </c>
      <c r="E197" s="1032">
        <f t="shared" si="135"/>
        <v>0.1152584448975973</v>
      </c>
      <c r="F197" s="1030">
        <f t="shared" si="135"/>
        <v>1.2060828526481384</v>
      </c>
      <c r="G197" s="1031">
        <f t="shared" si="135"/>
        <v>0.89947089947089942</v>
      </c>
      <c r="H197" s="1031">
        <f t="shared" si="135"/>
        <v>0.87108013937282225</v>
      </c>
      <c r="I197" s="1032">
        <f t="shared" si="135"/>
        <v>1.3223140495867769</v>
      </c>
      <c r="J197" s="1030">
        <f t="shared" si="135"/>
        <v>0.18321032891439237</v>
      </c>
      <c r="K197" s="1031">
        <f t="shared" si="135"/>
        <v>0.18027762754642149</v>
      </c>
      <c r="L197" s="1031">
        <f t="shared" si="135"/>
        <v>0.18221851036367778</v>
      </c>
      <c r="M197" s="1032">
        <f t="shared" si="135"/>
        <v>0.23220433981904076</v>
      </c>
    </row>
    <row r="198" spans="1:13" ht="15" thickBot="1" x14ac:dyDescent="0.35"/>
    <row r="199" spans="1:13" ht="15" thickBot="1" x14ac:dyDescent="0.35">
      <c r="A199" s="1114" t="s">
        <v>325</v>
      </c>
      <c r="B199" s="1097" t="s">
        <v>1</v>
      </c>
      <c r="C199" s="1098"/>
      <c r="D199" s="1098"/>
      <c r="E199" s="1099"/>
      <c r="F199" s="1097" t="s">
        <v>2</v>
      </c>
      <c r="G199" s="1098"/>
      <c r="H199" s="1098"/>
      <c r="I199" s="1099"/>
      <c r="J199" s="1097" t="s">
        <v>3</v>
      </c>
      <c r="K199" s="1098"/>
      <c r="L199" s="1098"/>
      <c r="M199" s="1191"/>
    </row>
    <row r="200" spans="1:13" ht="24.6" customHeight="1" thickBot="1" x14ac:dyDescent="0.35">
      <c r="A200" s="1115"/>
      <c r="B200" s="67">
        <v>2001</v>
      </c>
      <c r="C200" s="67">
        <v>2010</v>
      </c>
      <c r="D200" s="67">
        <v>2014</v>
      </c>
      <c r="E200" s="69">
        <v>2015</v>
      </c>
      <c r="F200" s="67">
        <v>2001</v>
      </c>
      <c r="G200" s="67">
        <v>2010</v>
      </c>
      <c r="H200" s="67">
        <v>2014</v>
      </c>
      <c r="I200" s="69">
        <v>2015</v>
      </c>
      <c r="J200" s="67">
        <v>2001</v>
      </c>
      <c r="K200" s="67">
        <v>2010</v>
      </c>
      <c r="L200" s="67">
        <v>2014</v>
      </c>
      <c r="M200" s="69">
        <v>2015</v>
      </c>
    </row>
    <row r="201" spans="1:13" x14ac:dyDescent="0.3">
      <c r="A201" s="1" t="s">
        <v>4</v>
      </c>
      <c r="B201" s="1023">
        <f t="shared" ref="B201:M201" si="136">B64/B43*100</f>
        <v>14.77832512315271</v>
      </c>
      <c r="C201" s="1024">
        <f t="shared" si="136"/>
        <v>17.460317460317459</v>
      </c>
      <c r="D201" s="1024">
        <f t="shared" si="136"/>
        <v>16.666666666666664</v>
      </c>
      <c r="E201" s="1025">
        <f t="shared" si="136"/>
        <v>19.230769230769234</v>
      </c>
      <c r="F201" s="1023">
        <f t="shared" si="136"/>
        <v>15.53398058252427</v>
      </c>
      <c r="G201" s="1024">
        <f t="shared" si="136"/>
        <v>22.58064516129032</v>
      </c>
      <c r="H201" s="1024">
        <f t="shared" si="136"/>
        <v>12.5</v>
      </c>
      <c r="I201" s="1025">
        <f t="shared" si="136"/>
        <v>36.363636363636367</v>
      </c>
      <c r="J201" s="1023">
        <f t="shared" si="136"/>
        <v>15.032679738562091</v>
      </c>
      <c r="K201" s="1024">
        <f t="shared" si="136"/>
        <v>19.148936170212767</v>
      </c>
      <c r="L201" s="1024">
        <f t="shared" si="136"/>
        <v>15.517241379310345</v>
      </c>
      <c r="M201" s="1025">
        <f t="shared" si="136"/>
        <v>27.083333333333332</v>
      </c>
    </row>
    <row r="202" spans="1:13" x14ac:dyDescent="0.3">
      <c r="A202" s="1" t="s">
        <v>5</v>
      </c>
      <c r="B202" s="1026">
        <f t="shared" ref="B202:M202" si="137">B65/B44*100</f>
        <v>9.7014925373134329</v>
      </c>
      <c r="C202" s="1027">
        <f t="shared" si="137"/>
        <v>12.5</v>
      </c>
      <c r="D202" s="1027">
        <f t="shared" si="137"/>
        <v>16.666666666666664</v>
      </c>
      <c r="E202" s="1028">
        <f t="shared" si="137"/>
        <v>17.647058823529413</v>
      </c>
      <c r="F202" s="1026">
        <f t="shared" si="137"/>
        <v>23.076923076923077</v>
      </c>
      <c r="G202" s="1027">
        <f t="shared" si="137"/>
        <v>0</v>
      </c>
      <c r="H202" s="1027">
        <f t="shared" si="137"/>
        <v>16.666666666666664</v>
      </c>
      <c r="I202" s="1028">
        <f t="shared" si="137"/>
        <v>33.333333333333329</v>
      </c>
      <c r="J202" s="1026">
        <f t="shared" si="137"/>
        <v>12.716763005780345</v>
      </c>
      <c r="K202" s="1027">
        <f t="shared" si="137"/>
        <v>10.204081632653061</v>
      </c>
      <c r="L202" s="1027">
        <f t="shared" si="137"/>
        <v>16.666666666666664</v>
      </c>
      <c r="M202" s="1028">
        <f t="shared" si="137"/>
        <v>21.739130434782609</v>
      </c>
    </row>
    <row r="203" spans="1:13" x14ac:dyDescent="0.3">
      <c r="A203" s="1" t="s">
        <v>6</v>
      </c>
      <c r="B203" s="1026">
        <f t="shared" ref="B203:M203" si="138">B66/B45*100</f>
        <v>13.934426229508196</v>
      </c>
      <c r="C203" s="1027">
        <f t="shared" si="138"/>
        <v>12.5</v>
      </c>
      <c r="D203" s="1027">
        <f t="shared" si="138"/>
        <v>16.129032258064516</v>
      </c>
      <c r="E203" s="1028">
        <f t="shared" si="138"/>
        <v>17.857142857142858</v>
      </c>
      <c r="F203" s="1026">
        <f t="shared" si="138"/>
        <v>30.882352941176471</v>
      </c>
      <c r="G203" s="1027">
        <f t="shared" si="138"/>
        <v>32.258064516129032</v>
      </c>
      <c r="H203" s="1027">
        <f t="shared" si="138"/>
        <v>50</v>
      </c>
      <c r="I203" s="1028">
        <f t="shared" si="138"/>
        <v>30</v>
      </c>
      <c r="J203" s="1026">
        <f t="shared" si="138"/>
        <v>20</v>
      </c>
      <c r="K203" s="1027">
        <f t="shared" si="138"/>
        <v>19.540229885057471</v>
      </c>
      <c r="L203" s="1027">
        <f t="shared" si="138"/>
        <v>25.581395348837212</v>
      </c>
      <c r="M203" s="1028">
        <f t="shared" si="138"/>
        <v>22.916666666666664</v>
      </c>
    </row>
    <row r="204" spans="1:13" ht="15" thickBot="1" x14ac:dyDescent="0.35">
      <c r="A204" s="3" t="s">
        <v>7</v>
      </c>
      <c r="B204" s="1030">
        <f t="shared" ref="B204:M204" si="139">B67/B46*100</f>
        <v>13.071895424836603</v>
      </c>
      <c r="C204" s="1031">
        <f t="shared" si="139"/>
        <v>14.465408805031446</v>
      </c>
      <c r="D204" s="1031">
        <f t="shared" si="139"/>
        <v>16.470588235294116</v>
      </c>
      <c r="E204" s="1032">
        <f t="shared" si="139"/>
        <v>18.30985915492958</v>
      </c>
      <c r="F204" s="1030">
        <f t="shared" si="139"/>
        <v>21.904761904761905</v>
      </c>
      <c r="G204" s="1031">
        <f t="shared" si="139"/>
        <v>23.943661971830984</v>
      </c>
      <c r="H204" s="1031">
        <f t="shared" si="139"/>
        <v>25</v>
      </c>
      <c r="I204" s="1032">
        <f t="shared" si="139"/>
        <v>33.333333333333329</v>
      </c>
      <c r="J204" s="1030">
        <f t="shared" si="139"/>
        <v>15.844544095665173</v>
      </c>
      <c r="K204" s="1031">
        <f t="shared" si="139"/>
        <v>17.391304347826086</v>
      </c>
      <c r="L204" s="1031">
        <f t="shared" si="139"/>
        <v>19.2</v>
      </c>
      <c r="M204" s="1032">
        <f t="shared" si="139"/>
        <v>24.369747899159663</v>
      </c>
    </row>
    <row r="205" spans="1:13" ht="15" thickBot="1" x14ac:dyDescent="0.35"/>
    <row r="206" spans="1:13" ht="15" thickBot="1" x14ac:dyDescent="0.35">
      <c r="A206" s="1114" t="s">
        <v>341</v>
      </c>
      <c r="B206" s="1097" t="s">
        <v>1</v>
      </c>
      <c r="C206" s="1098"/>
      <c r="D206" s="1098"/>
      <c r="E206" s="1099"/>
      <c r="F206" s="1097" t="s">
        <v>2</v>
      </c>
      <c r="G206" s="1098"/>
      <c r="H206" s="1098"/>
      <c r="I206" s="1099"/>
      <c r="J206" s="1097" t="s">
        <v>3</v>
      </c>
      <c r="K206" s="1098"/>
      <c r="L206" s="1098"/>
      <c r="M206" s="1191"/>
    </row>
    <row r="207" spans="1:13" ht="43.8" customHeight="1" thickBot="1" x14ac:dyDescent="0.35">
      <c r="A207" s="1115"/>
      <c r="B207" s="67">
        <v>2001</v>
      </c>
      <c r="C207" s="67">
        <v>2010</v>
      </c>
      <c r="D207" s="67">
        <v>2014</v>
      </c>
      <c r="E207" s="69">
        <v>2015</v>
      </c>
      <c r="F207" s="67">
        <v>2001</v>
      </c>
      <c r="G207" s="67">
        <v>2010</v>
      </c>
      <c r="H207" s="67">
        <v>2014</v>
      </c>
      <c r="I207" s="69">
        <v>2015</v>
      </c>
      <c r="J207" s="67">
        <v>2001</v>
      </c>
      <c r="K207" s="67">
        <v>2010</v>
      </c>
      <c r="L207" s="67">
        <v>2014</v>
      </c>
      <c r="M207" s="69">
        <v>2015</v>
      </c>
    </row>
    <row r="208" spans="1:13" x14ac:dyDescent="0.3">
      <c r="A208" s="1" t="s">
        <v>4</v>
      </c>
      <c r="B208" s="1023">
        <f t="shared" ref="B208:M208" si="140">B71/B36*100</f>
        <v>0.27323441235626728</v>
      </c>
      <c r="C208" s="1024">
        <f t="shared" si="140"/>
        <v>0.23943368727878411</v>
      </c>
      <c r="D208" s="1024">
        <f t="shared" si="140"/>
        <v>0.21015761821366027</v>
      </c>
      <c r="E208" s="1025">
        <f t="shared" si="140"/>
        <v>0.19985465116279072</v>
      </c>
      <c r="F208" s="1023">
        <f t="shared" si="140"/>
        <v>2.5949953660797034</v>
      </c>
      <c r="G208" s="1024">
        <f t="shared" si="140"/>
        <v>1.0438413361169103</v>
      </c>
      <c r="H208" s="1024">
        <f t="shared" si="140"/>
        <v>1.3266998341625207</v>
      </c>
      <c r="I208" s="1025">
        <f t="shared" si="140"/>
        <v>1.2048192771084338</v>
      </c>
      <c r="J208" s="1023">
        <f t="shared" si="140"/>
        <v>0.4489810235364271</v>
      </c>
      <c r="K208" s="1024">
        <f t="shared" si="140"/>
        <v>0.31238167360848168</v>
      </c>
      <c r="L208" s="1024">
        <f t="shared" si="140"/>
        <v>0.3168065895770632</v>
      </c>
      <c r="M208" s="1025">
        <f t="shared" si="140"/>
        <v>0.30804150453955903</v>
      </c>
    </row>
    <row r="209" spans="1:13" x14ac:dyDescent="0.3">
      <c r="A209" s="1" t="s">
        <v>5</v>
      </c>
      <c r="B209" s="1026">
        <f t="shared" ref="B209:M209" si="141">B72/B37*100</f>
        <v>0.22075055187637968</v>
      </c>
      <c r="C209" s="1027">
        <f t="shared" si="141"/>
        <v>0.28409090909090912</v>
      </c>
      <c r="D209" s="1027">
        <f t="shared" si="141"/>
        <v>6.0168471720818295E-2</v>
      </c>
      <c r="E209" s="1028">
        <f t="shared" si="141"/>
        <v>0.12841091492776885</v>
      </c>
      <c r="F209" s="1026">
        <f t="shared" si="141"/>
        <v>1.5981735159817352</v>
      </c>
      <c r="G209" s="1027">
        <f t="shared" si="141"/>
        <v>0.82304526748971196</v>
      </c>
      <c r="H209" s="1027">
        <f t="shared" si="141"/>
        <v>2.6315789473684208</v>
      </c>
      <c r="I209" s="1028">
        <f t="shared" si="141"/>
        <v>0.3003003003003003</v>
      </c>
      <c r="J209" s="1026">
        <f t="shared" si="141"/>
        <v>0.29096834264432031</v>
      </c>
      <c r="K209" s="1027">
        <f t="shared" si="141"/>
        <v>0.32690421706440015</v>
      </c>
      <c r="L209" s="1027">
        <f t="shared" si="141"/>
        <v>0.27563395810363833</v>
      </c>
      <c r="M209" s="1028">
        <f t="shared" si="141"/>
        <v>0.14501160092807425</v>
      </c>
    </row>
    <row r="210" spans="1:13" x14ac:dyDescent="0.3">
      <c r="A210" s="1" t="s">
        <v>6</v>
      </c>
      <c r="B210" s="1026">
        <f t="shared" ref="B210:M210" si="142">B73/B38*100</f>
        <v>0.30744905130007028</v>
      </c>
      <c r="C210" s="1027">
        <f t="shared" si="142"/>
        <v>0.25691699604743085</v>
      </c>
      <c r="D210" s="1027">
        <f t="shared" si="142"/>
        <v>0.36801605888256944</v>
      </c>
      <c r="E210" s="1028">
        <f t="shared" si="142"/>
        <v>0.33834586466165412</v>
      </c>
      <c r="F210" s="1026">
        <f t="shared" si="142"/>
        <v>2.5641025641025639</v>
      </c>
      <c r="G210" s="1027">
        <f t="shared" si="142"/>
        <v>2.0179372197309418</v>
      </c>
      <c r="H210" s="1027">
        <f t="shared" si="142"/>
        <v>2.4896265560165975</v>
      </c>
      <c r="I210" s="1028">
        <f t="shared" si="142"/>
        <v>3.755868544600939</v>
      </c>
      <c r="J210" s="1026">
        <f t="shared" si="142"/>
        <v>0.45215389674449197</v>
      </c>
      <c r="K210" s="1027">
        <f t="shared" si="142"/>
        <v>0.39956411187795132</v>
      </c>
      <c r="L210" s="1027">
        <f t="shared" si="142"/>
        <v>0.52631578947368418</v>
      </c>
      <c r="M210" s="1028">
        <f t="shared" si="142"/>
        <v>0.59171597633136097</v>
      </c>
    </row>
    <row r="211" spans="1:13" ht="15" thickBot="1" x14ac:dyDescent="0.35">
      <c r="A211" s="3" t="s">
        <v>7</v>
      </c>
      <c r="B211" s="1030">
        <f t="shared" ref="B211:M211" si="143">B74/B39*100</f>
        <v>0.26460411154081009</v>
      </c>
      <c r="C211" s="1031">
        <f t="shared" si="143"/>
        <v>0.25618287516011429</v>
      </c>
      <c r="D211" s="1031">
        <f t="shared" si="143"/>
        <v>0.20793479164933878</v>
      </c>
      <c r="E211" s="1032">
        <f t="shared" si="143"/>
        <v>0.21278482134941043</v>
      </c>
      <c r="F211" s="1030">
        <f t="shared" si="143"/>
        <v>2.3597273203985316</v>
      </c>
      <c r="G211" s="1031">
        <f t="shared" si="143"/>
        <v>1.216931216931217</v>
      </c>
      <c r="H211" s="1031">
        <f t="shared" si="143"/>
        <v>1.9163763066202089</v>
      </c>
      <c r="I211" s="1032">
        <f t="shared" si="143"/>
        <v>1.4049586776859504</v>
      </c>
      <c r="J211" s="1030">
        <f t="shared" si="143"/>
        <v>0.40271704374578704</v>
      </c>
      <c r="K211" s="1031">
        <f t="shared" si="143"/>
        <v>0.33802055164954026</v>
      </c>
      <c r="L211" s="1031">
        <f t="shared" si="143"/>
        <v>0.35684458279553566</v>
      </c>
      <c r="M211" s="1032">
        <f t="shared" si="143"/>
        <v>0.3282888942269197</v>
      </c>
    </row>
    <row r="212" spans="1:13" ht="15" thickBot="1" x14ac:dyDescent="0.35"/>
    <row r="213" spans="1:13" ht="15" thickBot="1" x14ac:dyDescent="0.35">
      <c r="A213" s="1114" t="s">
        <v>342</v>
      </c>
      <c r="B213" s="1097" t="s">
        <v>1</v>
      </c>
      <c r="C213" s="1098"/>
      <c r="D213" s="1098"/>
      <c r="E213" s="1099"/>
      <c r="F213" s="1097" t="s">
        <v>2</v>
      </c>
      <c r="G213" s="1098"/>
      <c r="H213" s="1098"/>
      <c r="I213" s="1099"/>
      <c r="J213" s="1097" t="s">
        <v>3</v>
      </c>
      <c r="K213" s="1098"/>
      <c r="L213" s="1098"/>
      <c r="M213" s="1191"/>
    </row>
    <row r="214" spans="1:13" ht="41.4" customHeight="1" thickBot="1" x14ac:dyDescent="0.35">
      <c r="A214" s="1115"/>
      <c r="B214" s="67">
        <v>2001</v>
      </c>
      <c r="C214" s="67">
        <v>2010</v>
      </c>
      <c r="D214" s="67">
        <v>2014</v>
      </c>
      <c r="E214" s="69">
        <v>2015</v>
      </c>
      <c r="F214" s="67">
        <v>2001</v>
      </c>
      <c r="G214" s="67">
        <v>2010</v>
      </c>
      <c r="H214" s="67">
        <v>2014</v>
      </c>
      <c r="I214" s="69">
        <v>2015</v>
      </c>
      <c r="J214" s="67">
        <v>2001</v>
      </c>
      <c r="K214" s="67">
        <v>2010</v>
      </c>
      <c r="L214" s="67">
        <v>2014</v>
      </c>
      <c r="M214" s="69">
        <v>2015</v>
      </c>
    </row>
    <row r="215" spans="1:13" x14ac:dyDescent="0.3">
      <c r="A215" s="1" t="s">
        <v>4</v>
      </c>
      <c r="B215" s="1023">
        <f t="shared" ref="B215:M215" si="144">B71/B43*100</f>
        <v>35.467980295566505</v>
      </c>
      <c r="C215" s="1024">
        <f t="shared" si="144"/>
        <v>36.507936507936506</v>
      </c>
      <c r="D215" s="1024">
        <f t="shared" si="144"/>
        <v>28.571428571428569</v>
      </c>
      <c r="E215" s="1025">
        <f t="shared" si="144"/>
        <v>42.307692307692307</v>
      </c>
      <c r="F215" s="1023">
        <f t="shared" si="144"/>
        <v>54.368932038834949</v>
      </c>
      <c r="G215" s="1024">
        <f t="shared" si="144"/>
        <v>32.258064516129032</v>
      </c>
      <c r="H215" s="1024">
        <f t="shared" si="144"/>
        <v>50</v>
      </c>
      <c r="I215" s="1025">
        <f t="shared" si="144"/>
        <v>36.363636363636367</v>
      </c>
      <c r="J215" s="1023">
        <f t="shared" si="144"/>
        <v>41.830065359477125</v>
      </c>
      <c r="K215" s="1024">
        <f t="shared" si="144"/>
        <v>35.106382978723403</v>
      </c>
      <c r="L215" s="1024">
        <f t="shared" si="144"/>
        <v>34.482758620689658</v>
      </c>
      <c r="M215" s="1025">
        <f t="shared" si="144"/>
        <v>39.583333333333329</v>
      </c>
    </row>
    <row r="216" spans="1:13" x14ac:dyDescent="0.3">
      <c r="A216" s="1" t="s">
        <v>5</v>
      </c>
      <c r="B216" s="1026">
        <f t="shared" ref="B216:M216" si="145">B72/B44*100</f>
        <v>26.865671641791046</v>
      </c>
      <c r="C216" s="1027">
        <f t="shared" si="145"/>
        <v>40</v>
      </c>
      <c r="D216" s="1027">
        <f t="shared" si="145"/>
        <v>16.666666666666664</v>
      </c>
      <c r="E216" s="1028">
        <f t="shared" si="145"/>
        <v>23.52941176470588</v>
      </c>
      <c r="F216" s="1026">
        <f t="shared" si="145"/>
        <v>35.897435897435898</v>
      </c>
      <c r="G216" s="1027">
        <f t="shared" si="145"/>
        <v>44.444444444444443</v>
      </c>
      <c r="H216" s="1027">
        <f t="shared" si="145"/>
        <v>66.666666666666657</v>
      </c>
      <c r="I216" s="1028">
        <f t="shared" si="145"/>
        <v>16.666666666666664</v>
      </c>
      <c r="J216" s="1026">
        <f t="shared" si="145"/>
        <v>28.901734104046245</v>
      </c>
      <c r="K216" s="1027">
        <f t="shared" si="145"/>
        <v>40.816326530612244</v>
      </c>
      <c r="L216" s="1027">
        <f t="shared" si="145"/>
        <v>41.666666666666671</v>
      </c>
      <c r="M216" s="1028">
        <f t="shared" si="145"/>
        <v>21.739130434782609</v>
      </c>
    </row>
    <row r="217" spans="1:13" x14ac:dyDescent="0.3">
      <c r="A217" s="1" t="s">
        <v>6</v>
      </c>
      <c r="B217" s="1026">
        <f t="shared" ref="B217:M217" si="146">B73/B45*100</f>
        <v>28.688524590163933</v>
      </c>
      <c r="C217" s="1027">
        <f t="shared" si="146"/>
        <v>23.214285714285715</v>
      </c>
      <c r="D217" s="1027">
        <f t="shared" si="146"/>
        <v>35.483870967741936</v>
      </c>
      <c r="E217" s="1028">
        <f t="shared" si="146"/>
        <v>32.142857142857146</v>
      </c>
      <c r="F217" s="1026">
        <f t="shared" si="146"/>
        <v>29.411764705882355</v>
      </c>
      <c r="G217" s="1027">
        <f t="shared" si="146"/>
        <v>29.032258064516132</v>
      </c>
      <c r="H217" s="1027">
        <f t="shared" si="146"/>
        <v>50</v>
      </c>
      <c r="I217" s="1028">
        <f t="shared" si="146"/>
        <v>40</v>
      </c>
      <c r="J217" s="1026">
        <f t="shared" si="146"/>
        <v>28.947368421052634</v>
      </c>
      <c r="K217" s="1027">
        <f t="shared" si="146"/>
        <v>25.287356321839084</v>
      </c>
      <c r="L217" s="1027">
        <f t="shared" si="146"/>
        <v>39.534883720930232</v>
      </c>
      <c r="M217" s="1028">
        <f t="shared" si="146"/>
        <v>35.416666666666671</v>
      </c>
    </row>
    <row r="218" spans="1:13" ht="15" thickBot="1" x14ac:dyDescent="0.35">
      <c r="A218" s="3" t="s">
        <v>7</v>
      </c>
      <c r="B218" s="1030">
        <f t="shared" ref="B218:M218" si="147">B74/B46*100</f>
        <v>31.154684095860567</v>
      </c>
      <c r="C218" s="1031">
        <f t="shared" si="147"/>
        <v>32.704402515723267</v>
      </c>
      <c r="D218" s="1031">
        <f t="shared" si="147"/>
        <v>29.411764705882355</v>
      </c>
      <c r="E218" s="1032">
        <f t="shared" si="147"/>
        <v>33.802816901408448</v>
      </c>
      <c r="F218" s="1030">
        <f t="shared" si="147"/>
        <v>42.857142857142854</v>
      </c>
      <c r="G218" s="1031">
        <f t="shared" si="147"/>
        <v>32.394366197183103</v>
      </c>
      <c r="H218" s="1031">
        <f t="shared" si="147"/>
        <v>55.000000000000007</v>
      </c>
      <c r="I218" s="1032">
        <f t="shared" si="147"/>
        <v>35.416666666666671</v>
      </c>
      <c r="J218" s="1030">
        <f t="shared" si="147"/>
        <v>34.828101644245137</v>
      </c>
      <c r="K218" s="1031">
        <f t="shared" si="147"/>
        <v>32.608695652173914</v>
      </c>
      <c r="L218" s="1031">
        <f t="shared" si="147"/>
        <v>37.6</v>
      </c>
      <c r="M218" s="1032">
        <f t="shared" si="147"/>
        <v>34.45378151260504</v>
      </c>
    </row>
    <row r="219" spans="1:13" ht="15.6" x14ac:dyDescent="0.3">
      <c r="A219" s="24"/>
    </row>
    <row r="220" spans="1:13" ht="15.6" x14ac:dyDescent="0.3">
      <c r="A220" s="24"/>
    </row>
    <row r="221" spans="1:13" ht="16.2" thickBot="1" x14ac:dyDescent="0.35">
      <c r="A221" s="7" t="s">
        <v>56</v>
      </c>
    </row>
    <row r="222" spans="1:13" ht="15" thickBot="1" x14ac:dyDescent="0.35">
      <c r="A222" s="1114" t="s">
        <v>336</v>
      </c>
      <c r="B222" s="1097" t="s">
        <v>1</v>
      </c>
      <c r="C222" s="1098"/>
      <c r="D222" s="1098"/>
      <c r="E222" s="1099"/>
      <c r="F222" s="1097" t="s">
        <v>2</v>
      </c>
      <c r="G222" s="1098"/>
      <c r="H222" s="1098"/>
      <c r="I222" s="1099"/>
      <c r="J222" s="1097" t="s">
        <v>3</v>
      </c>
      <c r="K222" s="1098"/>
      <c r="L222" s="1098"/>
      <c r="M222" s="1191"/>
    </row>
    <row r="223" spans="1:13" ht="51.6" customHeight="1" thickBot="1" x14ac:dyDescent="0.35">
      <c r="A223" s="1115"/>
      <c r="B223" s="67" t="s">
        <v>32</v>
      </c>
      <c r="C223" s="67" t="s">
        <v>159</v>
      </c>
      <c r="D223" s="67" t="s">
        <v>160</v>
      </c>
      <c r="E223" s="69" t="s">
        <v>161</v>
      </c>
      <c r="F223" s="67" t="s">
        <v>32</v>
      </c>
      <c r="G223" s="67" t="s">
        <v>159</v>
      </c>
      <c r="H223" s="67" t="s">
        <v>160</v>
      </c>
      <c r="I223" s="69" t="s">
        <v>161</v>
      </c>
      <c r="J223" s="67" t="s">
        <v>32</v>
      </c>
      <c r="K223" s="67" t="s">
        <v>159</v>
      </c>
      <c r="L223" s="67" t="s">
        <v>160</v>
      </c>
      <c r="M223" s="69" t="s">
        <v>161</v>
      </c>
    </row>
    <row r="224" spans="1:13" x14ac:dyDescent="0.3">
      <c r="A224" s="1" t="s">
        <v>4</v>
      </c>
      <c r="B224" s="1023">
        <f>(C145-B145)/B145*100</f>
        <v>-10.650664763094499</v>
      </c>
      <c r="C224" s="1024">
        <f>(E145-B145)/B145*100</f>
        <v>-34.341362126245848</v>
      </c>
      <c r="D224" s="1024">
        <f>(E145-C145)/C145*100</f>
        <v>-26.51468788249694</v>
      </c>
      <c r="E224" s="1025">
        <f>(E145-D145)/D145*100</f>
        <v>-26.769835841313274</v>
      </c>
      <c r="F224" s="1023">
        <f>(G145-F145)/F145*100</f>
        <v>-32.421711899791241</v>
      </c>
      <c r="G224" s="1024">
        <f>(I145-F145)/F145*100</f>
        <v>-41.5</v>
      </c>
      <c r="H224" s="1024">
        <f>(I145-G145)/G145*100</f>
        <v>-13.433734939759031</v>
      </c>
      <c r="I224" s="1025">
        <f>(I145-H145)/H145*100</f>
        <v>16.759896729776262</v>
      </c>
      <c r="J224" s="1023">
        <f>(K145-J145)/J145*100</f>
        <v>-14.623145502736563</v>
      </c>
      <c r="K224" s="1024">
        <f>(M145-J145)/J145*100</f>
        <v>-29.408206579412806</v>
      </c>
      <c r="L224" s="1024">
        <f>(M145-K145)/K145*100</f>
        <v>-17.317411333243886</v>
      </c>
      <c r="M224" s="1025">
        <f>(M145-L145)/L145*100</f>
        <v>-10.44301232166017</v>
      </c>
    </row>
    <row r="225" spans="1:13" x14ac:dyDescent="0.3">
      <c r="A225" s="1" t="s">
        <v>5</v>
      </c>
      <c r="B225" s="1026">
        <f t="shared" ref="B225:B227" si="148">(C146-B146)/B146*100</f>
        <v>7.8147666827853097</v>
      </c>
      <c r="C225" s="1027">
        <f t="shared" ref="C225:C227" si="149">(E146-B146)/B146*100</f>
        <v>-22.027253167583062</v>
      </c>
      <c r="D225" s="1027">
        <f t="shared" ref="D225:D227" si="150">(E146-C146)/C146*100</f>
        <v>-27.678972712680572</v>
      </c>
      <c r="E225" s="1028">
        <f t="shared" ref="E225:E227" si="151">(E146-D146)/D146*100</f>
        <v>35.812053115423929</v>
      </c>
      <c r="F225" s="1026">
        <f t="shared" ref="F225:F227" si="152">(G146-F146)/F146*100</f>
        <v>-53.650793650793652</v>
      </c>
      <c r="G225" s="1027">
        <f t="shared" ref="G225:G227" si="153">(I146-F146)/F146*100</f>
        <v>-62.419562419562425</v>
      </c>
      <c r="H225" s="1027">
        <f t="shared" ref="H225:H227" si="154">(I146-G146)/G146*100</f>
        <v>-18.918918918918916</v>
      </c>
      <c r="I225" s="1028">
        <f t="shared" ref="I225:I227" si="155">(I146-H146)/H146*100</f>
        <v>-61.961961961961961</v>
      </c>
      <c r="J225" s="1026">
        <f t="shared" ref="J225:J227" si="156">(K146-J146)/J146*100</f>
        <v>-4.1972980986338477</v>
      </c>
      <c r="K225" s="1027">
        <f t="shared" ref="K225:K227" si="157">(M146-J146)/J146*100</f>
        <v>-26.595802082771275</v>
      </c>
      <c r="L225" s="1027">
        <f t="shared" ref="L225:L227" si="158">(M146-K146)/K146*100</f>
        <v>-23.379824931449065</v>
      </c>
      <c r="M225" s="1028">
        <f t="shared" ref="M225:M227" si="159">(M146-L146)/L146*100</f>
        <v>-13.078785433269449</v>
      </c>
    </row>
    <row r="226" spans="1:13" x14ac:dyDescent="0.3">
      <c r="A226" s="1" t="s">
        <v>6</v>
      </c>
      <c r="B226" s="1026">
        <f t="shared" si="148"/>
        <v>-8.7344320978447261</v>
      </c>
      <c r="C226" s="1027">
        <f t="shared" si="149"/>
        <v>-7.1386012200311999</v>
      </c>
      <c r="D226" s="1027">
        <f t="shared" si="150"/>
        <v>1.7485574401119111</v>
      </c>
      <c r="E226" s="1028">
        <f t="shared" si="151"/>
        <v>-10.880217785843927</v>
      </c>
      <c r="F226" s="1026">
        <f t="shared" si="152"/>
        <v>-17.699815352149816</v>
      </c>
      <c r="G226" s="1027">
        <f t="shared" si="153"/>
        <v>13.090306545153274</v>
      </c>
      <c r="H226" s="1027">
        <f t="shared" si="154"/>
        <v>37.411971830985905</v>
      </c>
      <c r="I226" s="1028">
        <f t="shared" si="155"/>
        <v>98.004694835680738</v>
      </c>
      <c r="J226" s="1026">
        <f t="shared" si="156"/>
        <v>-4.7747285093377734</v>
      </c>
      <c r="K226" s="1027">
        <f t="shared" si="157"/>
        <v>7.0641845801777094</v>
      </c>
      <c r="L226" s="1027">
        <f t="shared" si="158"/>
        <v>12.432532776424171</v>
      </c>
      <c r="M226" s="1028">
        <f t="shared" si="159"/>
        <v>20.652330783662855</v>
      </c>
    </row>
    <row r="227" spans="1:13" ht="15" thickBot="1" x14ac:dyDescent="0.35">
      <c r="A227" s="3" t="s">
        <v>7</v>
      </c>
      <c r="B227" s="1030">
        <f t="shared" si="148"/>
        <v>-4.150753768844214</v>
      </c>
      <c r="C227" s="1031">
        <f t="shared" si="149"/>
        <v>-22.058740432071406</v>
      </c>
      <c r="D227" s="1031">
        <f t="shared" si="150"/>
        <v>-18.683492429391897</v>
      </c>
      <c r="E227" s="1032">
        <f t="shared" si="151"/>
        <v>-12.130052740922505</v>
      </c>
      <c r="F227" s="1030">
        <f t="shared" si="152"/>
        <v>-29.420074543227255</v>
      </c>
      <c r="G227" s="1031">
        <f t="shared" si="153"/>
        <v>-31.679355127630991</v>
      </c>
      <c r="H227" s="1031">
        <f t="shared" si="154"/>
        <v>-3.2010243277848973</v>
      </c>
      <c r="I227" s="1032">
        <f t="shared" si="155"/>
        <v>9.8564593301435401</v>
      </c>
      <c r="J227" s="1030">
        <f t="shared" si="156"/>
        <v>-7.0654638593260692</v>
      </c>
      <c r="K227" s="1031">
        <f t="shared" si="157"/>
        <v>-15.843104561772131</v>
      </c>
      <c r="L227" s="1031">
        <f t="shared" si="158"/>
        <v>-9.4449717693317439</v>
      </c>
      <c r="M227" s="1032">
        <f t="shared" si="159"/>
        <v>-1.1304948354551883</v>
      </c>
    </row>
    <row r="228" spans="1:13" ht="15" thickBot="1" x14ac:dyDescent="0.35"/>
    <row r="229" spans="1:13" ht="15" thickBot="1" x14ac:dyDescent="0.35">
      <c r="A229" s="1114" t="s">
        <v>335</v>
      </c>
      <c r="B229" s="1097" t="s">
        <v>1</v>
      </c>
      <c r="C229" s="1098"/>
      <c r="D229" s="1098"/>
      <c r="E229" s="1099"/>
      <c r="F229" s="1097" t="s">
        <v>2</v>
      </c>
      <c r="G229" s="1098"/>
      <c r="H229" s="1098"/>
      <c r="I229" s="1099"/>
      <c r="J229" s="1097" t="s">
        <v>3</v>
      </c>
      <c r="K229" s="1098"/>
      <c r="L229" s="1098"/>
      <c r="M229" s="1191"/>
    </row>
    <row r="230" spans="1:13" ht="48.6" customHeight="1" thickBot="1" x14ac:dyDescent="0.35">
      <c r="A230" s="1115"/>
      <c r="B230" s="67" t="s">
        <v>32</v>
      </c>
      <c r="C230" s="67" t="s">
        <v>159</v>
      </c>
      <c r="D230" s="67" t="s">
        <v>160</v>
      </c>
      <c r="E230" s="69" t="s">
        <v>161</v>
      </c>
      <c r="F230" s="67" t="s">
        <v>32</v>
      </c>
      <c r="G230" s="67" t="s">
        <v>159</v>
      </c>
      <c r="H230" s="67" t="s">
        <v>160</v>
      </c>
      <c r="I230" s="69" t="s">
        <v>161</v>
      </c>
      <c r="J230" s="67" t="s">
        <v>32</v>
      </c>
      <c r="K230" s="67" t="s">
        <v>159</v>
      </c>
      <c r="L230" s="67" t="s">
        <v>160</v>
      </c>
      <c r="M230" s="69" t="s">
        <v>161</v>
      </c>
    </row>
    <row r="231" spans="1:13" x14ac:dyDescent="0.3">
      <c r="A231" s="1" t="s">
        <v>4</v>
      </c>
      <c r="B231" s="1023">
        <f>(C152-B152)/B152*100</f>
        <v>4.9523809523809703</v>
      </c>
      <c r="C231" s="1024">
        <f>(E152-B152)/B152*100</f>
        <v>7.0769230769230873</v>
      </c>
      <c r="D231" s="1024">
        <f>(E152-C152)/C152*100</f>
        <v>2.0242914979757014</v>
      </c>
      <c r="E231" s="1025">
        <f>(E152-D152)/D152*100</f>
        <v>14.027149321266972</v>
      </c>
      <c r="F231" s="1023">
        <f>(G152-F152)/F152*100</f>
        <v>-0.32258064516129048</v>
      </c>
      <c r="G231" s="1024">
        <f>(I152-F152)/F152*100</f>
        <v>-15.727272727272723</v>
      </c>
      <c r="H231" s="1024">
        <f>(I152-G152)/G152*100</f>
        <v>-15.454545454545451</v>
      </c>
      <c r="I231" s="1025">
        <f>(I152-H152)/H152*100</f>
        <v>-6.4935064935064828</v>
      </c>
      <c r="J231" s="1023">
        <f>(K152-J152)/J152*100</f>
        <v>2.9864603481624665</v>
      </c>
      <c r="K231" s="1024">
        <f>(M152-J152)/J152*100</f>
        <v>-2.6363636363636371</v>
      </c>
      <c r="L231" s="1024">
        <f>(M152-K152)/K152*100</f>
        <v>-5.4597701149425211</v>
      </c>
      <c r="M231" s="1025">
        <f>(M152-L152)/L152*100</f>
        <v>5.7291666666666643</v>
      </c>
    </row>
    <row r="232" spans="1:13" x14ac:dyDescent="0.3">
      <c r="A232" s="1" t="s">
        <v>5</v>
      </c>
      <c r="B232" s="1026">
        <f t="shared" ref="B232:B234" si="160">(C153-B153)/B153*100</f>
        <v>24.734042553191472</v>
      </c>
      <c r="C232" s="1027">
        <f t="shared" ref="C232:C234" si="161">(E153-B153)/B153*100</f>
        <v>17.396745932415492</v>
      </c>
      <c r="D232" s="1027">
        <f t="shared" ref="D232:D234" si="162">(E153-C153)/C153*100</f>
        <v>-5.8823529411764799</v>
      </c>
      <c r="E232" s="1028">
        <f t="shared" ref="E232:E234" si="163">(E153-D153)/D153*100</f>
        <v>-10.160427807486631</v>
      </c>
      <c r="F232" s="1026">
        <f t="shared" ref="F232:F234" si="164">(G153-F153)/F153*100</f>
        <v>11.428571428571418</v>
      </c>
      <c r="G232" s="1027">
        <f t="shared" ref="G232:G234" si="165">(I153-F153)/F153*100</f>
        <v>-7.1428571428571415</v>
      </c>
      <c r="H232" s="1027">
        <f t="shared" ref="H232:H234" si="166">(I153-G153)/G153*100</f>
        <v>-16.666666666666657</v>
      </c>
      <c r="I232" s="1028">
        <f t="shared" ref="I232:I234" si="167">(I153-H153)/H153*100</f>
        <v>-16.666666666666657</v>
      </c>
      <c r="J232" s="1026">
        <f t="shared" ref="J232:J234" si="168">(K153-J153)/J153*100</f>
        <v>20.423983546907127</v>
      </c>
      <c r="K232" s="1027">
        <f t="shared" ref="K232:K234" si="169">(M153-J153)/J153*100</f>
        <v>10.785305021907634</v>
      </c>
      <c r="L232" s="1027">
        <f t="shared" ref="L232:L234" si="170">(M153-K153)/K153*100</f>
        <v>-8.0039525691699716</v>
      </c>
      <c r="M232" s="1028">
        <f t="shared" ref="M232:M234" si="171">(M153-L153)/L153*100</f>
        <v>-13.799621928166367</v>
      </c>
    </row>
    <row r="233" spans="1:13" x14ac:dyDescent="0.3">
      <c r="A233" s="1" t="s">
        <v>6</v>
      </c>
      <c r="B233" s="1026">
        <f t="shared" si="160"/>
        <v>-11.623989218328825</v>
      </c>
      <c r="C233" s="1027">
        <f t="shared" si="161"/>
        <v>-5.4582210242587568</v>
      </c>
      <c r="D233" s="1027">
        <f t="shared" si="162"/>
        <v>6.9767441860464974</v>
      </c>
      <c r="E233" s="1028">
        <f t="shared" si="163"/>
        <v>-12.192118226600988</v>
      </c>
      <c r="F233" s="1026">
        <f t="shared" si="164"/>
        <v>3.2258064516128968</v>
      </c>
      <c r="G233" s="1027">
        <f t="shared" si="165"/>
        <v>5</v>
      </c>
      <c r="H233" s="1027">
        <f t="shared" si="166"/>
        <v>1.7187500000000064</v>
      </c>
      <c r="I233" s="1028">
        <f t="shared" si="167"/>
        <v>5</v>
      </c>
      <c r="J233" s="1026">
        <f t="shared" si="168"/>
        <v>-5.8660325009908965</v>
      </c>
      <c r="K233" s="1027">
        <f t="shared" si="169"/>
        <v>9.5785440613014028E-2</v>
      </c>
      <c r="L233" s="1027">
        <f t="shared" si="170"/>
        <v>6.3333333333333339</v>
      </c>
      <c r="M233" s="1028">
        <f t="shared" si="171"/>
        <v>-3.8617886178861949</v>
      </c>
    </row>
    <row r="234" spans="1:13" ht="15" thickBot="1" x14ac:dyDescent="0.35">
      <c r="A234" s="3" t="s">
        <v>7</v>
      </c>
      <c r="B234" s="1030">
        <f t="shared" si="160"/>
        <v>3.9245283018867956</v>
      </c>
      <c r="C234" s="1031">
        <f t="shared" si="161"/>
        <v>5.1605633802816993</v>
      </c>
      <c r="D234" s="1031">
        <f t="shared" si="162"/>
        <v>1.1893583724569696</v>
      </c>
      <c r="E234" s="1032">
        <f t="shared" si="163"/>
        <v>-1.3132851161020203</v>
      </c>
      <c r="F234" s="1030">
        <f t="shared" si="164"/>
        <v>3.4482758620689604</v>
      </c>
      <c r="G234" s="1031">
        <f t="shared" si="165"/>
        <v>-5.1724137931034626</v>
      </c>
      <c r="H234" s="1031">
        <f t="shared" si="166"/>
        <v>-8.3333333333333428</v>
      </c>
      <c r="I234" s="1032">
        <f t="shared" si="167"/>
        <v>-3.5087719298245714</v>
      </c>
      <c r="J234" s="1030">
        <f t="shared" si="168"/>
        <v>3.6663156311117904</v>
      </c>
      <c r="K234" s="1031">
        <f t="shared" si="169"/>
        <v>2.1270099735395864</v>
      </c>
      <c r="L234" s="1031">
        <f t="shared" si="170"/>
        <v>-1.4848657909765972</v>
      </c>
      <c r="M234" s="1032">
        <f t="shared" si="171"/>
        <v>-1.5231092436974893</v>
      </c>
    </row>
    <row r="235" spans="1:13" ht="15" thickBot="1" x14ac:dyDescent="0.35"/>
    <row r="236" spans="1:13" ht="15" thickBot="1" x14ac:dyDescent="0.35">
      <c r="A236" s="1114" t="s">
        <v>337</v>
      </c>
      <c r="B236" s="1097" t="s">
        <v>1</v>
      </c>
      <c r="C236" s="1098"/>
      <c r="D236" s="1098"/>
      <c r="E236" s="1099"/>
      <c r="F236" s="1097" t="s">
        <v>2</v>
      </c>
      <c r="G236" s="1098"/>
      <c r="H236" s="1098"/>
      <c r="I236" s="1099"/>
      <c r="J236" s="1097" t="s">
        <v>3</v>
      </c>
      <c r="K236" s="1098"/>
      <c r="L236" s="1098"/>
      <c r="M236" s="1191"/>
    </row>
    <row r="237" spans="1:13" ht="46.8" customHeight="1" thickBot="1" x14ac:dyDescent="0.35">
      <c r="A237" s="1115"/>
      <c r="B237" s="67" t="s">
        <v>32</v>
      </c>
      <c r="C237" s="67" t="s">
        <v>159</v>
      </c>
      <c r="D237" s="67" t="s">
        <v>160</v>
      </c>
      <c r="E237" s="69" t="s">
        <v>161</v>
      </c>
      <c r="F237" s="67" t="s">
        <v>32</v>
      </c>
      <c r="G237" s="67" t="s">
        <v>159</v>
      </c>
      <c r="H237" s="67" t="s">
        <v>160</v>
      </c>
      <c r="I237" s="69" t="s">
        <v>161</v>
      </c>
      <c r="J237" s="67" t="s">
        <v>32</v>
      </c>
      <c r="K237" s="67" t="s">
        <v>159</v>
      </c>
      <c r="L237" s="67" t="s">
        <v>160</v>
      </c>
      <c r="M237" s="69" t="s">
        <v>161</v>
      </c>
    </row>
    <row r="238" spans="1:13" x14ac:dyDescent="0.3">
      <c r="A238" s="1" t="s">
        <v>4</v>
      </c>
      <c r="B238" s="1023">
        <f>(C159-B159)/B159*100</f>
        <v>-14.866785845053739</v>
      </c>
      <c r="C238" s="1024">
        <f>(E159-B159)/B159*100</f>
        <v>-38.680869801810061</v>
      </c>
      <c r="D238" s="1024">
        <f>(E159-C159)/C159*100</f>
        <v>-27.972729789590257</v>
      </c>
      <c r="E238" s="1025">
        <f>(E159-D159)/D159*100</f>
        <v>-35.77830841638982</v>
      </c>
      <c r="F238" s="1023">
        <f>(G159-F159)/F159*100</f>
        <v>-32.203011938301898</v>
      </c>
      <c r="G238" s="1024">
        <f>(I159-F159)/F159*100</f>
        <v>-30.582524271844662</v>
      </c>
      <c r="H238" s="1024">
        <f>(I159-G159)/G159*100</f>
        <v>2.3902059852312618</v>
      </c>
      <c r="I238" s="1025">
        <f>(I159-H159)/H159*100</f>
        <v>24.868222891566283</v>
      </c>
      <c r="J238" s="1023">
        <f>(K159-J159)/J159*100</f>
        <v>-17.098952417013745</v>
      </c>
      <c r="K238" s="1024">
        <f>(M159-J159)/J159*100</f>
        <v>-27.49675745784695</v>
      </c>
      <c r="L238" s="1024">
        <f>(M159-K159)/K159*100</f>
        <v>-12.542429009023934</v>
      </c>
      <c r="M238" s="1025">
        <f>(M159-L159)/L159*100</f>
        <v>-15.295854018516042</v>
      </c>
    </row>
    <row r="239" spans="1:13" x14ac:dyDescent="0.3">
      <c r="A239" s="1" t="s">
        <v>5</v>
      </c>
      <c r="B239" s="1026">
        <f t="shared" ref="B239:B241" si="172">(C160-B160)/B160*100</f>
        <v>-13.564280868385362</v>
      </c>
      <c r="C239" s="1027">
        <f t="shared" ref="C239:C241" si="173">(E160-B160)/B160*100</f>
        <v>-33.581849979636331</v>
      </c>
      <c r="D239" s="1027">
        <f t="shared" ref="D239:D241" si="174">(E160-C160)/C160*100</f>
        <v>-23.158908507223106</v>
      </c>
      <c r="E239" s="1028">
        <f t="shared" ref="E239:E241" si="175">(E160-D160)/D160*100</f>
        <v>51.171749598715898</v>
      </c>
      <c r="F239" s="1026">
        <f t="shared" ref="F239:F241" si="176">(G160-F160)/F160*100</f>
        <v>-58.404558404558401</v>
      </c>
      <c r="G239" s="1027">
        <f t="shared" ref="G239:G241" si="177">(I160-F160)/F160*100</f>
        <v>-59.528759528759522</v>
      </c>
      <c r="H239" s="1027">
        <f t="shared" ref="H239:H241" si="178">(I160-G160)/G160*100</f>
        <v>-2.7027027027026902</v>
      </c>
      <c r="I239" s="1028">
        <f t="shared" ref="I239:I241" si="179">(I160-H160)/H160*100</f>
        <v>-54.354354354354363</v>
      </c>
      <c r="J239" s="1026">
        <f t="shared" ref="J239:J241" si="180">(K160-J160)/J160*100</f>
        <v>-20.445496752688459</v>
      </c>
      <c r="K239" s="1027">
        <f t="shared" ref="K239:K241" si="181">(M160-J160)/J160*100</f>
        <v>-33.741936349127585</v>
      </c>
      <c r="L239" s="1027">
        <f t="shared" ref="L239:L241" si="182">(M160-K160)/K160*100</f>
        <v>-16.713622804110042</v>
      </c>
      <c r="M239" s="1028">
        <f t="shared" ref="M239:M241" si="183">(M160-L160)/L160*100</f>
        <v>0.83623356535189663</v>
      </c>
    </row>
    <row r="240" spans="1:13" x14ac:dyDescent="0.3">
      <c r="A240" s="1" t="s">
        <v>6</v>
      </c>
      <c r="B240" s="1026">
        <f t="shared" si="172"/>
        <v>3.2696170543640255</v>
      </c>
      <c r="C240" s="1027">
        <f t="shared" si="173"/>
        <v>-1.7773943054357304</v>
      </c>
      <c r="D240" s="1027">
        <f t="shared" si="174"/>
        <v>-4.8872180451127916</v>
      </c>
      <c r="E240" s="1028">
        <f t="shared" si="175"/>
        <v>1.4940577249575455</v>
      </c>
      <c r="F240" s="1026">
        <f t="shared" si="176"/>
        <v>-20.271696122395127</v>
      </c>
      <c r="G240" s="1027">
        <f t="shared" si="177"/>
        <v>7.7050538525269214</v>
      </c>
      <c r="H240" s="1027">
        <f t="shared" si="178"/>
        <v>35.090110555807932</v>
      </c>
      <c r="I240" s="1028">
        <f t="shared" si="179"/>
        <v>88.575899843505439</v>
      </c>
      <c r="J240" s="1026">
        <f t="shared" si="180"/>
        <v>1.1593094614487649</v>
      </c>
      <c r="K240" s="1027">
        <f t="shared" si="181"/>
        <v>6.961730815029223</v>
      </c>
      <c r="L240" s="1027">
        <f t="shared" si="182"/>
        <v>5.7359242411512579</v>
      </c>
      <c r="M240" s="1028">
        <f t="shared" si="183"/>
        <v>25.498830328883994</v>
      </c>
    </row>
    <row r="241" spans="1:13" ht="15" thickBot="1" x14ac:dyDescent="0.35">
      <c r="A241" s="3" t="s">
        <v>7</v>
      </c>
      <c r="B241" s="1030">
        <f t="shared" si="172"/>
        <v>-7.7703331472175785</v>
      </c>
      <c r="C241" s="1031">
        <f t="shared" si="173"/>
        <v>-25.883565984638768</v>
      </c>
      <c r="D241" s="1031">
        <f t="shared" si="174"/>
        <v>-19.639269505693484</v>
      </c>
      <c r="E241" s="1032">
        <f t="shared" si="175"/>
        <v>-10.960713037764091</v>
      </c>
      <c r="F241" s="1030">
        <f t="shared" si="176"/>
        <v>-31.772738725119687</v>
      </c>
      <c r="G241" s="1031">
        <f t="shared" si="177"/>
        <v>-27.952774498229051</v>
      </c>
      <c r="H241" s="1031">
        <f t="shared" si="178"/>
        <v>5.5988825515073906</v>
      </c>
      <c r="I241" s="1032">
        <f t="shared" si="179"/>
        <v>13.851239669421497</v>
      </c>
      <c r="J241" s="1030">
        <f t="shared" si="180"/>
        <v>-10.352233920057522</v>
      </c>
      <c r="K241" s="1031">
        <f t="shared" si="181"/>
        <v>-17.595849070650033</v>
      </c>
      <c r="L241" s="1031">
        <f t="shared" si="182"/>
        <v>-8.0800843873043018</v>
      </c>
      <c r="M241" s="1032">
        <f t="shared" si="183"/>
        <v>0.39868684442309094</v>
      </c>
    </row>
    <row r="242" spans="1:13" ht="15" thickBot="1" x14ac:dyDescent="0.35"/>
    <row r="243" spans="1:13" ht="15" thickBot="1" x14ac:dyDescent="0.35">
      <c r="A243" s="1114" t="s">
        <v>326</v>
      </c>
      <c r="B243" s="1097" t="s">
        <v>1</v>
      </c>
      <c r="C243" s="1098"/>
      <c r="D243" s="1098"/>
      <c r="E243" s="1099"/>
      <c r="F243" s="1097" t="s">
        <v>2</v>
      </c>
      <c r="G243" s="1098"/>
      <c r="H243" s="1098"/>
      <c r="I243" s="1099"/>
      <c r="J243" s="1097" t="s">
        <v>3</v>
      </c>
      <c r="K243" s="1098"/>
      <c r="L243" s="1098"/>
      <c r="M243" s="1191"/>
    </row>
    <row r="244" spans="1:13" ht="49.8" customHeight="1" thickBot="1" x14ac:dyDescent="0.35">
      <c r="A244" s="1115"/>
      <c r="B244" s="67" t="s">
        <v>32</v>
      </c>
      <c r="C244" s="67" t="s">
        <v>159</v>
      </c>
      <c r="D244" s="67" t="s">
        <v>160</v>
      </c>
      <c r="E244" s="69" t="s">
        <v>161</v>
      </c>
      <c r="F244" s="67" t="s">
        <v>32</v>
      </c>
      <c r="G244" s="67" t="s">
        <v>159</v>
      </c>
      <c r="H244" s="67" t="s">
        <v>160</v>
      </c>
      <c r="I244" s="69" t="s">
        <v>161</v>
      </c>
      <c r="J244" s="67" t="s">
        <v>32</v>
      </c>
      <c r="K244" s="67" t="s">
        <v>159</v>
      </c>
      <c r="L244" s="67" t="s">
        <v>160</v>
      </c>
      <c r="M244" s="69" t="s">
        <v>161</v>
      </c>
    </row>
    <row r="245" spans="1:13" x14ac:dyDescent="0.3">
      <c r="A245" s="1" t="s">
        <v>4</v>
      </c>
      <c r="B245" s="1023">
        <f>(C166-B166)/B166*100</f>
        <v>-83.863639147101694</v>
      </c>
      <c r="C245" s="1024">
        <f>(E166-B166)/B166*100</f>
        <v>-100</v>
      </c>
      <c r="D245" s="1024">
        <f>(E166-C166)/C166*100</f>
        <v>-100</v>
      </c>
      <c r="E245" s="1025">
        <f>(E166-D166)/D166*100</f>
        <v>-100</v>
      </c>
      <c r="F245" s="1023">
        <f>(G166-F166)/F166*100</f>
        <v>-100</v>
      </c>
      <c r="G245" s="1024">
        <f>(I166-F166)/F166*100</f>
        <v>-100</v>
      </c>
      <c r="H245" s="1024" t="s">
        <v>36</v>
      </c>
      <c r="I245" s="1025" t="s">
        <v>36</v>
      </c>
      <c r="J245" s="1023">
        <f>(K166-J166)/J166*100</f>
        <v>-85.796349070328233</v>
      </c>
      <c r="K245" s="1024">
        <f>(M166-J166)/J166*100</f>
        <v>-100</v>
      </c>
      <c r="L245" s="1024">
        <f>(M166-K166)/K166*100</f>
        <v>-100</v>
      </c>
      <c r="M245" s="1025">
        <f>(M166-L166)/L166*100</f>
        <v>-100</v>
      </c>
    </row>
    <row r="246" spans="1:13" x14ac:dyDescent="0.3">
      <c r="A246" s="1" t="s">
        <v>5</v>
      </c>
      <c r="B246" s="1026">
        <f t="shared" ref="B246:B248" si="184">(C167-B167)/B167*100</f>
        <v>-58.634334415584412</v>
      </c>
      <c r="C246" s="1027">
        <f t="shared" ref="C246:C248" si="185">(E167-B167)/B167*100</f>
        <v>-100</v>
      </c>
      <c r="D246" s="1027">
        <f t="shared" ref="D246:D248" si="186">(E167-C167)/C167*100</f>
        <v>-100</v>
      </c>
      <c r="E246" s="1028" t="s">
        <v>36</v>
      </c>
      <c r="F246" s="1026">
        <f t="shared" ref="F246:F248" si="187">(G167-F167)/F167*100</f>
        <v>-100</v>
      </c>
      <c r="G246" s="1027">
        <f t="shared" ref="G246:G248" si="188">(I167-F167)/F167*100</f>
        <v>-100</v>
      </c>
      <c r="H246" s="1027" t="s">
        <v>36</v>
      </c>
      <c r="I246" s="1028" t="s">
        <v>36</v>
      </c>
      <c r="J246" s="1026">
        <f t="shared" ref="J246:J248" si="189">(K167-J167)/J167*100</f>
        <v>-64.890487087283418</v>
      </c>
      <c r="K246" s="1027">
        <f t="shared" ref="K246:K248" si="190">(M167-J167)/J167*100</f>
        <v>-100</v>
      </c>
      <c r="L246" s="1027">
        <f t="shared" ref="L246:L248" si="191">(M167-K167)/K167*100</f>
        <v>-100</v>
      </c>
      <c r="M246" s="1028" t="s">
        <v>36</v>
      </c>
    </row>
    <row r="247" spans="1:13" x14ac:dyDescent="0.3">
      <c r="A247" s="1" t="s">
        <v>6</v>
      </c>
      <c r="B247" s="1026">
        <f t="shared" si="184"/>
        <v>-50.004391743522177</v>
      </c>
      <c r="C247" s="1027">
        <f t="shared" si="185"/>
        <v>-100</v>
      </c>
      <c r="D247" s="1027">
        <f t="shared" si="186"/>
        <v>-100</v>
      </c>
      <c r="E247" s="1028" t="s">
        <v>36</v>
      </c>
      <c r="F247" s="1026">
        <f t="shared" si="187"/>
        <v>-80.568011958146485</v>
      </c>
      <c r="G247" s="1027">
        <f t="shared" si="188"/>
        <v>-59.311424100156493</v>
      </c>
      <c r="H247" s="1027">
        <f t="shared" ref="H247:H248" si="192">(I168-G168)/G168*100</f>
        <v>109.38967136150235</v>
      </c>
      <c r="I247" s="1028" t="s">
        <v>36</v>
      </c>
      <c r="J247" s="1026">
        <f t="shared" si="189"/>
        <v>-59.088401878085861</v>
      </c>
      <c r="K247" s="1027">
        <f t="shared" si="190"/>
        <v>-84.318882056438611</v>
      </c>
      <c r="L247" s="1027">
        <f t="shared" si="191"/>
        <v>-61.670727462582661</v>
      </c>
      <c r="M247" s="1028" t="s">
        <v>36</v>
      </c>
    </row>
    <row r="248" spans="1:13" ht="15" thickBot="1" x14ac:dyDescent="0.35">
      <c r="A248" s="3" t="s">
        <v>7</v>
      </c>
      <c r="B248" s="1030">
        <f t="shared" si="184"/>
        <v>-61.964584828906446</v>
      </c>
      <c r="C248" s="1031">
        <f t="shared" si="185"/>
        <v>-100</v>
      </c>
      <c r="D248" s="1031">
        <f t="shared" si="186"/>
        <v>-100</v>
      </c>
      <c r="E248" s="1032">
        <f t="shared" ref="E248" si="193">(E169-D169)/D169*100</f>
        <v>-100</v>
      </c>
      <c r="F248" s="1030">
        <f t="shared" si="187"/>
        <v>-84.477004477004485</v>
      </c>
      <c r="G248" s="1031">
        <f t="shared" si="188"/>
        <v>-75.753337571519381</v>
      </c>
      <c r="H248" s="1031">
        <f t="shared" si="192"/>
        <v>56.198347107438011</v>
      </c>
      <c r="I248" s="1032" t="s">
        <v>36</v>
      </c>
      <c r="J248" s="1030">
        <f t="shared" si="189"/>
        <v>-66.353797751763523</v>
      </c>
      <c r="K248" s="1031">
        <f t="shared" si="190"/>
        <v>-92.528005289816335</v>
      </c>
      <c r="L248" s="1031">
        <f t="shared" si="191"/>
        <v>-77.792457362478984</v>
      </c>
      <c r="M248" s="1032">
        <f t="shared" ref="M248" si="194">(M169-L169)/L169*100</f>
        <v>-47.269597245576108</v>
      </c>
    </row>
    <row r="249" spans="1:13" ht="15" thickBot="1" x14ac:dyDescent="0.35"/>
    <row r="250" spans="1:13" ht="15" thickBot="1" x14ac:dyDescent="0.35">
      <c r="A250" s="1114" t="s">
        <v>327</v>
      </c>
      <c r="B250" s="1097" t="s">
        <v>1</v>
      </c>
      <c r="C250" s="1098"/>
      <c r="D250" s="1098"/>
      <c r="E250" s="1191"/>
      <c r="F250" s="1206" t="s">
        <v>2</v>
      </c>
      <c r="G250" s="1098"/>
      <c r="H250" s="1098"/>
      <c r="I250" s="1191"/>
      <c r="J250" s="1206" t="s">
        <v>3</v>
      </c>
      <c r="K250" s="1098"/>
      <c r="L250" s="1098"/>
      <c r="M250" s="1191"/>
    </row>
    <row r="251" spans="1:13" ht="37.799999999999997" customHeight="1" thickBot="1" x14ac:dyDescent="0.35">
      <c r="A251" s="1115"/>
      <c r="B251" s="67" t="s">
        <v>32</v>
      </c>
      <c r="C251" s="67" t="s">
        <v>159</v>
      </c>
      <c r="D251" s="67" t="s">
        <v>160</v>
      </c>
      <c r="E251" s="69" t="s">
        <v>161</v>
      </c>
      <c r="F251" s="67" t="s">
        <v>32</v>
      </c>
      <c r="G251" s="67" t="s">
        <v>159</v>
      </c>
      <c r="H251" s="67" t="s">
        <v>160</v>
      </c>
      <c r="I251" s="69" t="s">
        <v>161</v>
      </c>
      <c r="J251" s="67" t="s">
        <v>32</v>
      </c>
      <c r="K251" s="67" t="s">
        <v>159</v>
      </c>
      <c r="L251" s="67" t="s">
        <v>160</v>
      </c>
      <c r="M251" s="69" t="s">
        <v>161</v>
      </c>
    </row>
    <row r="252" spans="1:13" x14ac:dyDescent="0.3">
      <c r="A252" s="1" t="s">
        <v>4</v>
      </c>
      <c r="B252" s="1023">
        <f>(C173-B173)/B173*100</f>
        <v>-81.045751633986924</v>
      </c>
      <c r="C252" s="1024">
        <f>(E173-B173)/B173*100</f>
        <v>-100</v>
      </c>
      <c r="D252" s="1024">
        <f>(E173-C173)/C173*100</f>
        <v>-100</v>
      </c>
      <c r="E252" s="1025">
        <f>(E173-D173)/D173*100</f>
        <v>-100</v>
      </c>
      <c r="F252" s="1023">
        <f>(G173-F173)/F173*100</f>
        <v>-100</v>
      </c>
      <c r="G252" s="1024">
        <f>(I173-F173)/F173*100</f>
        <v>-100</v>
      </c>
      <c r="H252" s="1024" t="s">
        <v>36</v>
      </c>
      <c r="I252" s="1025" t="s">
        <v>36</v>
      </c>
      <c r="J252" s="1023">
        <f>(K173-J173)/J173*100</f>
        <v>-82.866741321388588</v>
      </c>
      <c r="K252" s="1024">
        <f>(M173-J173)/J173*100</f>
        <v>-100</v>
      </c>
      <c r="L252" s="1024">
        <f>(M173-K173)/K173*100</f>
        <v>-100</v>
      </c>
      <c r="M252" s="1025">
        <f>(M173-L173)/L173*100</f>
        <v>-100</v>
      </c>
    </row>
    <row r="253" spans="1:13" x14ac:dyDescent="0.3">
      <c r="A253" s="1" t="s">
        <v>5</v>
      </c>
      <c r="B253" s="1026">
        <f t="shared" ref="B253:B255" si="195">(C174-B174)/B174*100</f>
        <v>-52.142857142857139</v>
      </c>
      <c r="C253" s="1027">
        <f t="shared" ref="C253:C255" si="196">(E174-B174)/B174*100</f>
        <v>-100</v>
      </c>
      <c r="D253" s="1027">
        <f t="shared" ref="D253:D255" si="197">(E174-C174)/C174*100</f>
        <v>-100</v>
      </c>
      <c r="E253" s="1028" t="s">
        <v>36</v>
      </c>
      <c r="F253" s="1026">
        <f t="shared" ref="F253:F255" si="198">(G174-F174)/F174*100</f>
        <v>-100</v>
      </c>
      <c r="G253" s="1027">
        <f t="shared" ref="G253:G255" si="199">(I174-F174)/F174*100</f>
        <v>-100</v>
      </c>
      <c r="H253" s="1027" t="s">
        <v>36</v>
      </c>
      <c r="I253" s="1028" t="s">
        <v>36</v>
      </c>
      <c r="J253" s="1026">
        <f t="shared" ref="J253:J255" si="200">(K174-J174)/J174*100</f>
        <v>-55.867346938775512</v>
      </c>
      <c r="K253" s="1027">
        <f t="shared" ref="K253:K255" si="201">(M174-J174)/J174*100</f>
        <v>-100</v>
      </c>
      <c r="L253" s="1027">
        <f t="shared" ref="L253:L255" si="202">(M174-K174)/K174*100</f>
        <v>-100</v>
      </c>
      <c r="M253" s="1028" t="s">
        <v>36</v>
      </c>
    </row>
    <row r="254" spans="1:13" x14ac:dyDescent="0.3">
      <c r="A254" s="1" t="s">
        <v>6</v>
      </c>
      <c r="B254" s="1026">
        <f t="shared" si="195"/>
        <v>-51.587301587301596</v>
      </c>
      <c r="C254" s="1027">
        <f t="shared" si="196"/>
        <v>-100</v>
      </c>
      <c r="D254" s="1027">
        <f t="shared" si="197"/>
        <v>-100</v>
      </c>
      <c r="E254" s="1028" t="s">
        <v>36</v>
      </c>
      <c r="F254" s="1026">
        <f t="shared" si="198"/>
        <v>-75.627240143369193</v>
      </c>
      <c r="G254" s="1027">
        <f t="shared" si="199"/>
        <v>-62.222222222222221</v>
      </c>
      <c r="H254" s="1027">
        <f t="shared" ref="H254:H255" si="203">(I175-G175)/G175*100</f>
        <v>55.000000000000007</v>
      </c>
      <c r="I254" s="1028" t="s">
        <v>36</v>
      </c>
      <c r="J254" s="1026">
        <f t="shared" si="200"/>
        <v>-59.55725840783311</v>
      </c>
      <c r="K254" s="1027">
        <f t="shared" si="201"/>
        <v>-85.339506172839521</v>
      </c>
      <c r="L254" s="1027">
        <f t="shared" si="202"/>
        <v>-63.750000000000007</v>
      </c>
      <c r="M254" s="1028" t="s">
        <v>36</v>
      </c>
    </row>
    <row r="255" spans="1:13" ht="15" thickBot="1" x14ac:dyDescent="0.35">
      <c r="A255" s="3" t="s">
        <v>7</v>
      </c>
      <c r="B255" s="1030">
        <f t="shared" si="195"/>
        <v>-58.760107816711596</v>
      </c>
      <c r="C255" s="1031">
        <f t="shared" si="196"/>
        <v>-100</v>
      </c>
      <c r="D255" s="1031">
        <f t="shared" si="197"/>
        <v>-100</v>
      </c>
      <c r="E255" s="1032">
        <f t="shared" ref="E255" si="204">(E176-D176)/D176*100</f>
        <v>-100</v>
      </c>
      <c r="F255" s="1030">
        <f t="shared" si="198"/>
        <v>-77.248104008667397</v>
      </c>
      <c r="G255" s="1031">
        <f t="shared" si="199"/>
        <v>-66.346153846153854</v>
      </c>
      <c r="H255" s="1031">
        <f t="shared" si="203"/>
        <v>47.916666666666636</v>
      </c>
      <c r="I255" s="1032" t="s">
        <v>36</v>
      </c>
      <c r="J255" s="1030">
        <f t="shared" si="200"/>
        <v>-62.468443197755974</v>
      </c>
      <c r="K255" s="1031">
        <f t="shared" si="201"/>
        <v>-90.932502033071287</v>
      </c>
      <c r="L255" s="1031">
        <f t="shared" si="202"/>
        <v>-75.840336134453779</v>
      </c>
      <c r="M255" s="1032">
        <f t="shared" ref="M255" si="205">(M176-L176)/L176*100</f>
        <v>-47.478991596638657</v>
      </c>
    </row>
    <row r="256" spans="1:13" ht="15" thickBot="1" x14ac:dyDescent="0.35"/>
    <row r="257" spans="1:13" ht="15" thickBot="1" x14ac:dyDescent="0.35">
      <c r="A257" s="1114" t="s">
        <v>328</v>
      </c>
      <c r="B257" s="1097" t="s">
        <v>1</v>
      </c>
      <c r="C257" s="1098"/>
      <c r="D257" s="1098"/>
      <c r="E257" s="1099"/>
      <c r="F257" s="1097" t="s">
        <v>2</v>
      </c>
      <c r="G257" s="1098"/>
      <c r="H257" s="1098"/>
      <c r="I257" s="1099"/>
      <c r="J257" s="1097" t="s">
        <v>3</v>
      </c>
      <c r="K257" s="1098"/>
      <c r="L257" s="1098"/>
      <c r="M257" s="1191"/>
    </row>
    <row r="258" spans="1:13" ht="37.200000000000003" customHeight="1" thickBot="1" x14ac:dyDescent="0.35">
      <c r="A258" s="1115"/>
      <c r="B258" s="67" t="s">
        <v>32</v>
      </c>
      <c r="C258" s="67" t="s">
        <v>159</v>
      </c>
      <c r="D258" s="67" t="s">
        <v>160</v>
      </c>
      <c r="E258" s="69" t="s">
        <v>161</v>
      </c>
      <c r="F258" s="67" t="s">
        <v>32</v>
      </c>
      <c r="G258" s="67" t="s">
        <v>159</v>
      </c>
      <c r="H258" s="67" t="s">
        <v>160</v>
      </c>
      <c r="I258" s="69" t="s">
        <v>161</v>
      </c>
      <c r="J258" s="67" t="s">
        <v>32</v>
      </c>
      <c r="K258" s="67" t="s">
        <v>159</v>
      </c>
      <c r="L258" s="67" t="s">
        <v>160</v>
      </c>
      <c r="M258" s="69" t="s">
        <v>161</v>
      </c>
    </row>
    <row r="259" spans="1:13" x14ac:dyDescent="0.3">
      <c r="A259" s="1" t="s">
        <v>4</v>
      </c>
      <c r="B259" s="1023">
        <f>(C180-B180)/B180*100</f>
        <v>7.7678385532851415</v>
      </c>
      <c r="C259" s="1024">
        <f>(E180-B180)/B180*100</f>
        <v>-31.605585548172758</v>
      </c>
      <c r="D259" s="1024">
        <f>(E180-C180)/C180*100</f>
        <v>-36.535412262156449</v>
      </c>
      <c r="E259" s="1025">
        <f>(E180-D180)/D180*100</f>
        <v>-36.158318425760278</v>
      </c>
      <c r="F259" s="1023">
        <f>(G180-F180)/F180*100</f>
        <v>12.630480167014607</v>
      </c>
      <c r="G259" s="1024">
        <f>(I180-F180)/F180*100</f>
        <v>-75</v>
      </c>
      <c r="H259" s="1024">
        <f>(I180-G180)/G180*100</f>
        <v>-77.803521779425395</v>
      </c>
      <c r="I259" s="1025">
        <f>(I180-H180)/H180*100</f>
        <v>-54.593373493975896</v>
      </c>
      <c r="J259" s="1023">
        <f>(K180-J180)/J180*100</f>
        <v>15.188144734533321</v>
      </c>
      <c r="K259" s="1024">
        <f>(M180-J180)/J180*100</f>
        <v>-43.633149852899301</v>
      </c>
      <c r="L259" s="1024">
        <f>(M180-K180)/K180*100</f>
        <v>-51.06540670743005</v>
      </c>
      <c r="M259" s="1025">
        <f>(M180-L180)/L180*100</f>
        <v>-39.793621728847171</v>
      </c>
    </row>
    <row r="260" spans="1:13" x14ac:dyDescent="0.3">
      <c r="A260" s="1" t="s">
        <v>5</v>
      </c>
      <c r="B260" s="1026">
        <f t="shared" ref="B260:B262" si="206">(C181-B181)/B181*100</f>
        <v>12.087609970674485</v>
      </c>
      <c r="C260" s="1027">
        <f t="shared" ref="C260:C262" si="207">(E181-B181)/B181*100</f>
        <v>18.21674519753536</v>
      </c>
      <c r="D260" s="1027">
        <f t="shared" ref="D260:D262" si="208">(E181-C181)/C181*100</f>
        <v>5.468164794007512</v>
      </c>
      <c r="E260" s="1028">
        <f t="shared" ref="E260:E262" si="209">(E181-D181)/D181*100</f>
        <v>6.709470304975941</v>
      </c>
      <c r="F260" s="1026">
        <f t="shared" ref="F260:F262" si="210">(G181-F181)/F181*100</f>
        <v>-9.876543209876532</v>
      </c>
      <c r="G260" s="1027">
        <f t="shared" ref="G260:G262" si="211">(I181-F181)/F181*100</f>
        <v>-47.387387387387378</v>
      </c>
      <c r="H260" s="1027">
        <f t="shared" ref="H260:H262" si="212">(I181-G181)/G181*100</f>
        <v>-41.621621621621621</v>
      </c>
      <c r="I260" s="1028">
        <f t="shared" ref="I260:I262" si="213">(I181-H181)/H181*100</f>
        <v>-8.7087087087086985</v>
      </c>
      <c r="J260" s="1026">
        <f t="shared" ref="J260:J262" si="214">(K181-J181)/J181*100</f>
        <v>16.460823320230578</v>
      </c>
      <c r="K260" s="1027">
        <f t="shared" ref="K260:K262" si="215">(M181-J181)/J181*100</f>
        <v>9.3995812347914445</v>
      </c>
      <c r="L260" s="1027">
        <f t="shared" ref="L260:L262" si="216">(M181-K181)/K181*100</f>
        <v>-6.0631909376279634</v>
      </c>
      <c r="M260" s="1028">
        <f t="shared" ref="M260:M262" si="217">(M181-L181)/L181*100</f>
        <v>5.2204176334106576</v>
      </c>
    </row>
    <row r="261" spans="1:13" x14ac:dyDescent="0.3">
      <c r="A261" s="1" t="s">
        <v>6</v>
      </c>
      <c r="B261" s="1026">
        <f t="shared" si="206"/>
        <v>18.739569609134819</v>
      </c>
      <c r="C261" s="1027">
        <f t="shared" si="207"/>
        <v>6.9924812030075056</v>
      </c>
      <c r="D261" s="1027">
        <f t="shared" si="208"/>
        <v>-9.8931539374752706</v>
      </c>
      <c r="E261" s="1028">
        <f t="shared" si="209"/>
        <v>-22.206477732793523</v>
      </c>
      <c r="F261" s="1026">
        <f t="shared" si="210"/>
        <v>16.591928251121075</v>
      </c>
      <c r="G261" s="1027">
        <f t="shared" si="211"/>
        <v>22.065727699530516</v>
      </c>
      <c r="H261" s="1027">
        <f t="shared" si="212"/>
        <v>4.694835680751174</v>
      </c>
      <c r="I261" s="1028" t="s">
        <v>36</v>
      </c>
      <c r="J261" s="1026">
        <f t="shared" si="214"/>
        <v>26.825954177933841</v>
      </c>
      <c r="K261" s="1027">
        <f t="shared" si="215"/>
        <v>17.608384576710385</v>
      </c>
      <c r="L261" s="1027">
        <f t="shared" si="216"/>
        <v>-7.2678890223774069</v>
      </c>
      <c r="M261" s="1028">
        <f t="shared" si="217"/>
        <v>29.722348657259918</v>
      </c>
    </row>
    <row r="262" spans="1:13" ht="15" thickBot="1" x14ac:dyDescent="0.35">
      <c r="A262" s="3" t="s">
        <v>7</v>
      </c>
      <c r="B262" s="1030">
        <f t="shared" si="206"/>
        <v>14.724707548583027</v>
      </c>
      <c r="C262" s="1031">
        <f t="shared" si="207"/>
        <v>-6.5078853643399341</v>
      </c>
      <c r="D262" s="1031">
        <f t="shared" si="208"/>
        <v>-18.507428231125793</v>
      </c>
      <c r="E262" s="1032">
        <f t="shared" si="209"/>
        <v>-22.475396755031472</v>
      </c>
      <c r="F262" s="1030">
        <f t="shared" si="210"/>
        <v>12.110523221634324</v>
      </c>
      <c r="G262" s="1031">
        <f t="shared" si="211"/>
        <v>-41.628405264768901</v>
      </c>
      <c r="H262" s="1031">
        <f t="shared" si="212"/>
        <v>-47.933884297520656</v>
      </c>
      <c r="I262" s="1032">
        <f t="shared" si="213"/>
        <v>58.126721763085399</v>
      </c>
      <c r="J262" s="1030">
        <f t="shared" si="214"/>
        <v>22.276381899311396</v>
      </c>
      <c r="K262" s="1031">
        <f t="shared" si="215"/>
        <v>-11.011498027869044</v>
      </c>
      <c r="L262" s="1031">
        <f t="shared" si="216"/>
        <v>-27.22347473005161</v>
      </c>
      <c r="M262" s="1032">
        <f t="shared" si="217"/>
        <v>-8.059810582030142</v>
      </c>
    </row>
    <row r="263" spans="1:13" ht="15" thickBot="1" x14ac:dyDescent="0.35"/>
    <row r="264" spans="1:13" ht="15" thickBot="1" x14ac:dyDescent="0.35">
      <c r="A264" s="1114" t="s">
        <v>329</v>
      </c>
      <c r="B264" s="1097" t="s">
        <v>1</v>
      </c>
      <c r="C264" s="1098"/>
      <c r="D264" s="1098"/>
      <c r="E264" s="1099"/>
      <c r="F264" s="1097" t="s">
        <v>2</v>
      </c>
      <c r="G264" s="1098"/>
      <c r="H264" s="1098"/>
      <c r="I264" s="1099"/>
      <c r="J264" s="1097" t="s">
        <v>3</v>
      </c>
      <c r="K264" s="1098"/>
      <c r="L264" s="1098"/>
      <c r="M264" s="1191"/>
    </row>
    <row r="265" spans="1:13" ht="37.200000000000003" customHeight="1" thickBot="1" x14ac:dyDescent="0.35">
      <c r="A265" s="1115"/>
      <c r="B265" s="67" t="s">
        <v>32</v>
      </c>
      <c r="C265" s="67" t="s">
        <v>159</v>
      </c>
      <c r="D265" s="67" t="s">
        <v>160</v>
      </c>
      <c r="E265" s="69" t="s">
        <v>161</v>
      </c>
      <c r="F265" s="67" t="s">
        <v>32</v>
      </c>
      <c r="G265" s="67" t="s">
        <v>159</v>
      </c>
      <c r="H265" s="67" t="s">
        <v>160</v>
      </c>
      <c r="I265" s="69" t="s">
        <v>161</v>
      </c>
      <c r="J265" s="67" t="s">
        <v>32</v>
      </c>
      <c r="K265" s="67" t="s">
        <v>159</v>
      </c>
      <c r="L265" s="67" t="s">
        <v>160</v>
      </c>
      <c r="M265" s="69" t="s">
        <v>161</v>
      </c>
    </row>
    <row r="266" spans="1:13" x14ac:dyDescent="0.3">
      <c r="A266" s="1" t="s">
        <v>4</v>
      </c>
      <c r="B266" s="1023">
        <f>(C187-B187)/B187*100</f>
        <v>26.587301587301582</v>
      </c>
      <c r="C266" s="1024">
        <f>(E187-B187)/B187*100</f>
        <v>11.538461538461549</v>
      </c>
      <c r="D266" s="1024">
        <f>(E187-C187)/C187*100</f>
        <v>-11.888111888111878</v>
      </c>
      <c r="E266" s="1025">
        <f>(E187-D187)/D187*100</f>
        <v>-0.59171597633135886</v>
      </c>
      <c r="F266" s="1023">
        <f>(G187-F187)/F187*100</f>
        <v>66.129032258064527</v>
      </c>
      <c r="G266" s="1024">
        <f>(I187-F187)/F187*100</f>
        <v>-63.98601398601398</v>
      </c>
      <c r="H266" s="1024">
        <f>(I187-G187)/G187*100</f>
        <v>-78.321678321678306</v>
      </c>
      <c r="I266" s="1025">
        <f>(I187-H187)/H187*100</f>
        <v>-63.636363636363633</v>
      </c>
      <c r="J266" s="1023">
        <f>(K187-J187)/J187*100</f>
        <v>38.94654903995847</v>
      </c>
      <c r="K266" s="1024">
        <f>(M187-J187)/J187*100</f>
        <v>-22.256097560975601</v>
      </c>
      <c r="L266" s="1024">
        <f>(M187-K187)/K187*100</f>
        <v>-44.047619047619037</v>
      </c>
      <c r="M266" s="1025">
        <f>(M187-L187)/L187*100</f>
        <v>-28.921568627450959</v>
      </c>
    </row>
    <row r="267" spans="1:13" x14ac:dyDescent="0.3">
      <c r="A267" s="1" t="s">
        <v>5</v>
      </c>
      <c r="B267" s="1026">
        <f t="shared" ref="B267:B269" si="218">(C188-B188)/B188*100</f>
        <v>29.677419354838719</v>
      </c>
      <c r="C267" s="1027">
        <f t="shared" ref="C267:C269" si="219">(E188-B188)/B188*100</f>
        <v>77.988614800759009</v>
      </c>
      <c r="D267" s="1027">
        <f t="shared" ref="D267:D269" si="220">(E188-C188)/C188*100</f>
        <v>37.254901960784295</v>
      </c>
      <c r="E267" s="1028">
        <f t="shared" ref="E267:E269" si="221">(E188-D188)/D188*100</f>
        <v>-29.411764705882366</v>
      </c>
      <c r="F267" s="1026">
        <f t="shared" ref="F267:F269" si="222">(G188-F188)/F188*100</f>
        <v>116.6666666666667</v>
      </c>
      <c r="G267" s="1027">
        <f t="shared" ref="G267:G269" si="223">(I188-F188)/F188*100</f>
        <v>29.999999999999993</v>
      </c>
      <c r="H267" s="1027">
        <f t="shared" ref="H267:H269" si="224">(I188-G188)/G188*100</f>
        <v>-40.000000000000007</v>
      </c>
      <c r="I267" s="1028">
        <f t="shared" ref="I267:I269" si="225">(I188-H188)/H188*100</f>
        <v>100</v>
      </c>
      <c r="J267" s="1026">
        <f t="shared" ref="J267:J269" si="226">(K188-J188)/J188*100</f>
        <v>46.391239422598311</v>
      </c>
      <c r="K267" s="1027">
        <f t="shared" ref="K267:K269" si="227">(M188-J188)/J188*100</f>
        <v>65.111346765641571</v>
      </c>
      <c r="L267" s="1027">
        <f t="shared" ref="L267:L269" si="228">(M188-K188)/K188*100</f>
        <v>12.787723785166245</v>
      </c>
      <c r="M267" s="1028">
        <f t="shared" ref="M267:M269" si="229">(M188-L188)/L188*100</f>
        <v>4.3478260869565206</v>
      </c>
    </row>
    <row r="268" spans="1:13" x14ac:dyDescent="0.3">
      <c r="A268" s="1" t="s">
        <v>6</v>
      </c>
      <c r="B268" s="1026">
        <f t="shared" si="218"/>
        <v>14.98015873015874</v>
      </c>
      <c r="C268" s="1027">
        <f t="shared" si="219"/>
        <v>8.928571428571443</v>
      </c>
      <c r="D268" s="1027">
        <f t="shared" si="220"/>
        <v>-5.2631578947368389</v>
      </c>
      <c r="E268" s="1028">
        <f t="shared" si="221"/>
        <v>-23.351648351648347</v>
      </c>
      <c r="F268" s="1026">
        <f t="shared" si="222"/>
        <v>46.236559139784937</v>
      </c>
      <c r="G268" s="1027">
        <f t="shared" si="223"/>
        <v>13.333333333333325</v>
      </c>
      <c r="H268" s="1027">
        <f t="shared" si="224"/>
        <v>-22.500000000000004</v>
      </c>
      <c r="I268" s="1028" t="s">
        <v>36</v>
      </c>
      <c r="J268" s="1026">
        <f t="shared" si="226"/>
        <v>25.372498935717353</v>
      </c>
      <c r="K268" s="1027">
        <f t="shared" si="227"/>
        <v>9.9537037037037113</v>
      </c>
      <c r="L268" s="1027">
        <f t="shared" si="228"/>
        <v>-12.298387096774203</v>
      </c>
      <c r="M268" s="1028">
        <f t="shared" si="229"/>
        <v>3.3653846153846265</v>
      </c>
    </row>
    <row r="269" spans="1:13" ht="15" thickBot="1" x14ac:dyDescent="0.35">
      <c r="A269" s="3" t="s">
        <v>7</v>
      </c>
      <c r="B269" s="1030">
        <f t="shared" si="218"/>
        <v>24.390243902439003</v>
      </c>
      <c r="C269" s="1031">
        <f t="shared" si="219"/>
        <v>26.14221916867055</v>
      </c>
      <c r="D269" s="1031">
        <f t="shared" si="220"/>
        <v>1.4084507042253593</v>
      </c>
      <c r="E269" s="1032">
        <f t="shared" si="221"/>
        <v>-12.932138284250977</v>
      </c>
      <c r="F269" s="1030">
        <f t="shared" si="222"/>
        <v>64.319248826291087</v>
      </c>
      <c r="G269" s="1031">
        <f t="shared" si="223"/>
        <v>-18.981481481481463</v>
      </c>
      <c r="H269" s="1031">
        <f t="shared" si="224"/>
        <v>-50.694444444444429</v>
      </c>
      <c r="I269" s="1032">
        <f t="shared" si="225"/>
        <v>38.888888888888907</v>
      </c>
      <c r="J269" s="1030">
        <f t="shared" si="226"/>
        <v>36.396462785556395</v>
      </c>
      <c r="K269" s="1031">
        <f t="shared" si="227"/>
        <v>7.9903147699757895</v>
      </c>
      <c r="L269" s="1031">
        <f t="shared" si="228"/>
        <v>-20.826161790017224</v>
      </c>
      <c r="M269" s="1032">
        <f t="shared" si="229"/>
        <v>-8.4249084249084305</v>
      </c>
    </row>
    <row r="270" spans="1:13" ht="15" thickBot="1" x14ac:dyDescent="0.35"/>
    <row r="271" spans="1:13" ht="15" thickBot="1" x14ac:dyDescent="0.35">
      <c r="A271" s="1114" t="s">
        <v>330</v>
      </c>
      <c r="B271" s="1097" t="s">
        <v>1</v>
      </c>
      <c r="C271" s="1098"/>
      <c r="D271" s="1098"/>
      <c r="E271" s="1099"/>
      <c r="F271" s="1097" t="s">
        <v>2</v>
      </c>
      <c r="G271" s="1098"/>
      <c r="H271" s="1098"/>
      <c r="I271" s="1099"/>
      <c r="J271" s="1097" t="s">
        <v>3</v>
      </c>
      <c r="K271" s="1098"/>
      <c r="L271" s="1098"/>
      <c r="M271" s="1191"/>
    </row>
    <row r="272" spans="1:13" ht="34.799999999999997" customHeight="1" thickBot="1" x14ac:dyDescent="0.35">
      <c r="A272" s="1115"/>
      <c r="B272" s="67" t="s">
        <v>32</v>
      </c>
      <c r="C272" s="67" t="s">
        <v>159</v>
      </c>
      <c r="D272" s="67" t="s">
        <v>160</v>
      </c>
      <c r="E272" s="69" t="s">
        <v>161</v>
      </c>
      <c r="F272" s="67" t="s">
        <v>32</v>
      </c>
      <c r="G272" s="67" t="s">
        <v>159</v>
      </c>
      <c r="H272" s="67" t="s">
        <v>160</v>
      </c>
      <c r="I272" s="69" t="s">
        <v>161</v>
      </c>
      <c r="J272" s="67" t="s">
        <v>32</v>
      </c>
      <c r="K272" s="67" t="s">
        <v>159</v>
      </c>
      <c r="L272" s="67" t="s">
        <v>160</v>
      </c>
      <c r="M272" s="69" t="s">
        <v>161</v>
      </c>
    </row>
    <row r="273" spans="1:13" x14ac:dyDescent="0.3">
      <c r="A273" s="1" t="s">
        <v>4</v>
      </c>
      <c r="B273" s="1023">
        <f>(C194-B194)/B194*100</f>
        <v>0.58331598306613464</v>
      </c>
      <c r="C273" s="1024">
        <f>(E194-B194)/B194*100</f>
        <v>-20.20651647286823</v>
      </c>
      <c r="D273" s="1024">
        <f>(E194-C194)/C194*100</f>
        <v>-20.66926532769557</v>
      </c>
      <c r="E273" s="1025">
        <f>(E194-D194)/D194*100</f>
        <v>-25.898048172757481</v>
      </c>
      <c r="F273" s="1023">
        <f>(G194-F194)/F194*100</f>
        <v>-1.4483298538622182</v>
      </c>
      <c r="G273" s="1024">
        <f>(I194-F194)/F194*100</f>
        <v>62.500000000000021</v>
      </c>
      <c r="H273" s="1024">
        <f>(I194-G194)/G194*100</f>
        <v>64.888123924268541</v>
      </c>
      <c r="I273" s="1025">
        <f>(I194-H194)/H194*100</f>
        <v>263.25301204819283</v>
      </c>
      <c r="J273" s="1023">
        <f>(K194-J194)/J194*100</f>
        <v>5.6010569119075519</v>
      </c>
      <c r="K273" s="1024">
        <f>(M194-J194)/J194*100</f>
        <v>30.624048384368134</v>
      </c>
      <c r="L273" s="1024">
        <f>(M194-K194)/K194*100</f>
        <v>23.695777489551805</v>
      </c>
      <c r="M273" s="1025">
        <f>(M194-L194)/L194*100</f>
        <v>47.840106643608593</v>
      </c>
    </row>
    <row r="274" spans="1:13" x14ac:dyDescent="0.3">
      <c r="A274" s="1" t="s">
        <v>5</v>
      </c>
      <c r="B274" s="1026">
        <f t="shared" ref="B274:B276" si="230">(C195-B195)/B195*100</f>
        <v>11.369099650349643</v>
      </c>
      <c r="C274" s="1027">
        <f t="shared" ref="C274:C276" si="231">(E195-B195)/B195*100</f>
        <v>20.814915421656995</v>
      </c>
      <c r="D274" s="1027">
        <f t="shared" ref="D274:D276" si="232">(E195-C195)/C195*100</f>
        <v>8.4815409309791416</v>
      </c>
      <c r="E274" s="1028">
        <f t="shared" ref="E274:E276" si="233">(E195-D195)/D195*100</f>
        <v>60.064205457463885</v>
      </c>
      <c r="F274" s="1026">
        <f t="shared" ref="F274:F276" si="234">(G195-F195)/F195*100</f>
        <v>-100</v>
      </c>
      <c r="G274" s="1027">
        <f t="shared" ref="G274:G276" si="235">(I195-F195)/F195*100</f>
        <v>-41.541541541541534</v>
      </c>
      <c r="H274" s="1027" t="s">
        <v>36</v>
      </c>
      <c r="I274" s="1028">
        <f t="shared" ref="I274:I276" si="236">(I195-H195)/H195*100</f>
        <v>-8.7087087087086985</v>
      </c>
      <c r="J274" s="1026">
        <f t="shared" ref="J274:J276" si="237">(K195-J195)/J195*100</f>
        <v>-36.164521976878952</v>
      </c>
      <c r="K274" s="1027">
        <f t="shared" ref="K274:K276" si="238">(M195-J195)/J195*100</f>
        <v>13.267243197637638</v>
      </c>
      <c r="L274" s="1027">
        <f t="shared" ref="L274:L276" si="239">(M195-K195)/K195*100</f>
        <v>77.43619489559164</v>
      </c>
      <c r="M274" s="1028">
        <f t="shared" ref="M274:M276" si="240">(M195-L195)/L195*100</f>
        <v>31.525522041763342</v>
      </c>
    </row>
    <row r="275" spans="1:13" x14ac:dyDescent="0.3">
      <c r="A275" s="1" t="s">
        <v>6</v>
      </c>
      <c r="B275" s="1026">
        <f t="shared" si="230"/>
        <v>-7.3610788188793199</v>
      </c>
      <c r="C275" s="1027">
        <f t="shared" si="231"/>
        <v>25.873507297655905</v>
      </c>
      <c r="D275" s="1027">
        <f t="shared" si="232"/>
        <v>35.875402792696008</v>
      </c>
      <c r="E275" s="1028">
        <f t="shared" si="233"/>
        <v>12.368421052631579</v>
      </c>
      <c r="F275" s="1026">
        <f t="shared" si="234"/>
        <v>-16.720051249199244</v>
      </c>
      <c r="G275" s="1027">
        <f t="shared" si="235"/>
        <v>4.627766599597587</v>
      </c>
      <c r="H275" s="1027">
        <f t="shared" ref="H275:H276" si="241">(I196-G196)/G196*100</f>
        <v>25.633802816901429</v>
      </c>
      <c r="I275" s="1028">
        <f t="shared" si="236"/>
        <v>13.145539906103295</v>
      </c>
      <c r="J275" s="1026">
        <f t="shared" si="237"/>
        <v>-1.1661919054811054</v>
      </c>
      <c r="K275" s="1027">
        <f t="shared" si="238"/>
        <v>22.560316558887628</v>
      </c>
      <c r="L275" s="1027">
        <f t="shared" si="239"/>
        <v>24.006469973997241</v>
      </c>
      <c r="M275" s="1028">
        <f t="shared" si="240"/>
        <v>12.426035502958555</v>
      </c>
    </row>
    <row r="276" spans="1:13" ht="15" thickBot="1" x14ac:dyDescent="0.35">
      <c r="A276" s="3" t="s">
        <v>7</v>
      </c>
      <c r="B276" s="1030">
        <f t="shared" si="230"/>
        <v>2.0616973757677428</v>
      </c>
      <c r="C276" s="1031">
        <f t="shared" si="231"/>
        <v>3.8152022933475216</v>
      </c>
      <c r="D276" s="1031">
        <f t="shared" si="232"/>
        <v>1.7180832404969482</v>
      </c>
      <c r="E276" s="1032">
        <f t="shared" si="233"/>
        <v>-1.0176940711562559</v>
      </c>
      <c r="F276" s="1030">
        <f t="shared" si="234"/>
        <v>-25.422130204738902</v>
      </c>
      <c r="G276" s="1031">
        <f t="shared" si="235"/>
        <v>9.6370822853036344</v>
      </c>
      <c r="H276" s="1031">
        <f t="shared" si="241"/>
        <v>47.010209042294612</v>
      </c>
      <c r="I276" s="1032">
        <f t="shared" si="236"/>
        <v>51.801652892562004</v>
      </c>
      <c r="J276" s="1030">
        <f t="shared" si="237"/>
        <v>-1.600729274025392</v>
      </c>
      <c r="K276" s="1031">
        <f t="shared" si="238"/>
        <v>26.74194800858719</v>
      </c>
      <c r="L276" s="1031">
        <f t="shared" si="239"/>
        <v>28.803747297621911</v>
      </c>
      <c r="M276" s="1032">
        <f t="shared" si="240"/>
        <v>27.431806656524412</v>
      </c>
    </row>
    <row r="277" spans="1:13" ht="15" thickBot="1" x14ac:dyDescent="0.35"/>
    <row r="278" spans="1:13" ht="15" thickBot="1" x14ac:dyDescent="0.35">
      <c r="A278" s="1114" t="s">
        <v>331</v>
      </c>
      <c r="B278" s="1097" t="s">
        <v>1</v>
      </c>
      <c r="C278" s="1098"/>
      <c r="D278" s="1098"/>
      <c r="E278" s="1099"/>
      <c r="F278" s="1097" t="s">
        <v>2</v>
      </c>
      <c r="G278" s="1098"/>
      <c r="H278" s="1098"/>
      <c r="I278" s="1099"/>
      <c r="J278" s="1097" t="s">
        <v>3</v>
      </c>
      <c r="K278" s="1098"/>
      <c r="L278" s="1098"/>
      <c r="M278" s="1191"/>
    </row>
    <row r="279" spans="1:13" ht="33" customHeight="1" thickBot="1" x14ac:dyDescent="0.35">
      <c r="A279" s="1115"/>
      <c r="B279" s="67" t="s">
        <v>32</v>
      </c>
      <c r="C279" s="67" t="s">
        <v>159</v>
      </c>
      <c r="D279" s="67" t="s">
        <v>160</v>
      </c>
      <c r="E279" s="69" t="s">
        <v>161</v>
      </c>
      <c r="F279" s="67" t="s">
        <v>32</v>
      </c>
      <c r="G279" s="67" t="s">
        <v>159</v>
      </c>
      <c r="H279" s="67" t="s">
        <v>160</v>
      </c>
      <c r="I279" s="69" t="s">
        <v>161</v>
      </c>
      <c r="J279" s="67" t="s">
        <v>32</v>
      </c>
      <c r="K279" s="67" t="s">
        <v>159</v>
      </c>
      <c r="L279" s="67" t="s">
        <v>160</v>
      </c>
      <c r="M279" s="69" t="s">
        <v>161</v>
      </c>
    </row>
    <row r="280" spans="1:13" x14ac:dyDescent="0.3">
      <c r="A280" s="1" t="s">
        <v>4</v>
      </c>
      <c r="B280" s="1023">
        <f>(C201-B201)/B201*100</f>
        <v>18.148148148148131</v>
      </c>
      <c r="C280" s="1024">
        <f>(E201-B201)/B201*100</f>
        <v>30.128205128205142</v>
      </c>
      <c r="D280" s="1024">
        <f>(E201-C201)/C201*100</f>
        <v>10.139860139860165</v>
      </c>
      <c r="E280" s="1025">
        <f>(E201-D201)/D201*100</f>
        <v>15.384615384615419</v>
      </c>
      <c r="F280" s="1023">
        <f>(G201-F201)/F201*100</f>
        <v>45.362903225806448</v>
      </c>
      <c r="G280" s="1024">
        <f>(I201-F201)/F201*100</f>
        <v>134.09090909090912</v>
      </c>
      <c r="H280" s="1024">
        <f>(I201-G201)/G201*100</f>
        <v>61.03896103896107</v>
      </c>
      <c r="I280" s="1025">
        <f>(I201-H201)/H201*100</f>
        <v>190.90909090909093</v>
      </c>
      <c r="J280" s="1023">
        <f>(K201-J201)/J201*100</f>
        <v>27.382053654024062</v>
      </c>
      <c r="K280" s="1024">
        <f>(M201-J201)/J201*100</f>
        <v>80.16304347826086</v>
      </c>
      <c r="L280" s="1024">
        <f>(M201-K201)/K201*100</f>
        <v>41.435185185185169</v>
      </c>
      <c r="M280" s="1025">
        <f>(M201-L201)/L201*100</f>
        <v>74.537037037037024</v>
      </c>
    </row>
    <row r="281" spans="1:13" x14ac:dyDescent="0.3">
      <c r="A281" s="1" t="s">
        <v>5</v>
      </c>
      <c r="B281" s="1026">
        <f t="shared" ref="B281:B283" si="242">(C202-B202)/B202*100</f>
        <v>28.846153846153843</v>
      </c>
      <c r="C281" s="1027">
        <f t="shared" ref="C281:C283" si="243">(E202-B202)/B202*100</f>
        <v>81.90045248868779</v>
      </c>
      <c r="D281" s="1027">
        <f t="shared" ref="D281:D283" si="244">(E202-C202)/C202*100</f>
        <v>41.176470588235304</v>
      </c>
      <c r="E281" s="1028">
        <f t="shared" ref="E281:E283" si="245">(E202-D202)/D202*100</f>
        <v>5.8823529411764932</v>
      </c>
      <c r="F281" s="1026">
        <f t="shared" ref="F281:F283" si="246">(G202-F202)/F202*100</f>
        <v>-100</v>
      </c>
      <c r="G281" s="1027">
        <f t="shared" ref="G281:G283" si="247">(I202-F202)/F202*100</f>
        <v>44.444444444444429</v>
      </c>
      <c r="H281" s="1027" t="s">
        <v>36</v>
      </c>
      <c r="I281" s="1028">
        <f t="shared" ref="I281:I283" si="248">(I202-H202)/H202*100</f>
        <v>100</v>
      </c>
      <c r="J281" s="1026">
        <f t="shared" ref="J281:J283" si="249">(K202-J202)/J202*100</f>
        <v>-19.758812615955463</v>
      </c>
      <c r="K281" s="1027">
        <f t="shared" ref="K281:K283" si="250">(M202-J202)/J202*100</f>
        <v>70.948616600790544</v>
      </c>
      <c r="L281" s="1027">
        <f t="shared" ref="L281:L283" si="251">(M202-K202)/K202*100</f>
        <v>113.04347826086958</v>
      </c>
      <c r="M281" s="1028">
        <f t="shared" ref="M281:M283" si="252">(M202-L202)/L202*100</f>
        <v>30.434782608695677</v>
      </c>
    </row>
    <row r="282" spans="1:13" x14ac:dyDescent="0.3">
      <c r="A282" s="1" t="s">
        <v>6</v>
      </c>
      <c r="B282" s="1026">
        <f t="shared" si="242"/>
        <v>-10.294117647058817</v>
      </c>
      <c r="C282" s="1027">
        <f t="shared" si="243"/>
        <v>28.151260504201691</v>
      </c>
      <c r="D282" s="1027">
        <f t="shared" si="244"/>
        <v>42.857142857142861</v>
      </c>
      <c r="E282" s="1028">
        <f t="shared" si="245"/>
        <v>10.714285714285717</v>
      </c>
      <c r="F282" s="1026">
        <f t="shared" si="246"/>
        <v>4.4546850998463876</v>
      </c>
      <c r="G282" s="1027">
        <f t="shared" si="247"/>
        <v>-2.8571428571428585</v>
      </c>
      <c r="H282" s="1027">
        <f t="shared" ref="H282:H283" si="253">(I203-G203)/G203*100</f>
        <v>-6.9999999999999991</v>
      </c>
      <c r="I282" s="1028">
        <f t="shared" si="248"/>
        <v>-40</v>
      </c>
      <c r="J282" s="1026">
        <f t="shared" si="249"/>
        <v>-2.2988505747126453</v>
      </c>
      <c r="K282" s="1027">
        <f t="shared" si="250"/>
        <v>14.58333333333332</v>
      </c>
      <c r="L282" s="1027">
        <f t="shared" si="251"/>
        <v>17.27941176470587</v>
      </c>
      <c r="M282" s="1028">
        <f t="shared" si="252"/>
        <v>-10.416666666666686</v>
      </c>
    </row>
    <row r="283" spans="1:13" ht="15" thickBot="1" x14ac:dyDescent="0.35">
      <c r="A283" s="3" t="s">
        <v>7</v>
      </c>
      <c r="B283" s="1030">
        <f t="shared" si="242"/>
        <v>10.660377358490548</v>
      </c>
      <c r="C283" s="1031">
        <f t="shared" si="243"/>
        <v>40.070422535211272</v>
      </c>
      <c r="D283" s="1031">
        <f t="shared" si="244"/>
        <v>26.576852418861012</v>
      </c>
      <c r="E283" s="1032">
        <f t="shared" si="245"/>
        <v>11.167002012072459</v>
      </c>
      <c r="F283" s="1030">
        <f t="shared" si="246"/>
        <v>9.3080220453153615</v>
      </c>
      <c r="G283" s="1031">
        <f t="shared" si="247"/>
        <v>52.173913043478237</v>
      </c>
      <c r="H283" s="1031">
        <f t="shared" si="253"/>
        <v>39.215686274509792</v>
      </c>
      <c r="I283" s="1032">
        <f t="shared" si="248"/>
        <v>33.333333333333314</v>
      </c>
      <c r="J283" s="1030">
        <f t="shared" si="249"/>
        <v>9.7621000820344435</v>
      </c>
      <c r="K283" s="1031">
        <f t="shared" si="250"/>
        <v>53.805295703186914</v>
      </c>
      <c r="L283" s="1031">
        <f t="shared" si="251"/>
        <v>40.12605042016807</v>
      </c>
      <c r="M283" s="1032">
        <f t="shared" si="252"/>
        <v>26.925770308123248</v>
      </c>
    </row>
    <row r="284" spans="1:13" ht="15" thickBot="1" x14ac:dyDescent="0.35"/>
    <row r="285" spans="1:13" ht="15" thickBot="1" x14ac:dyDescent="0.35">
      <c r="A285" s="1114" t="s">
        <v>343</v>
      </c>
      <c r="B285" s="1097" t="s">
        <v>1</v>
      </c>
      <c r="C285" s="1098"/>
      <c r="D285" s="1098"/>
      <c r="E285" s="1099"/>
      <c r="F285" s="1097" t="s">
        <v>2</v>
      </c>
      <c r="G285" s="1098"/>
      <c r="H285" s="1098"/>
      <c r="I285" s="1099"/>
      <c r="J285" s="1097" t="s">
        <v>3</v>
      </c>
      <c r="K285" s="1098"/>
      <c r="L285" s="1098"/>
      <c r="M285" s="1191"/>
    </row>
    <row r="286" spans="1:13" ht="37.799999999999997" customHeight="1" thickBot="1" x14ac:dyDescent="0.35">
      <c r="A286" s="1115"/>
      <c r="B286" s="67" t="s">
        <v>32</v>
      </c>
      <c r="C286" s="67" t="s">
        <v>159</v>
      </c>
      <c r="D286" s="67" t="s">
        <v>160</v>
      </c>
      <c r="E286" s="69" t="s">
        <v>161</v>
      </c>
      <c r="F286" s="67" t="s">
        <v>32</v>
      </c>
      <c r="G286" s="67" t="s">
        <v>159</v>
      </c>
      <c r="H286" s="67" t="s">
        <v>160</v>
      </c>
      <c r="I286" s="69" t="s">
        <v>161</v>
      </c>
      <c r="J286" s="67" t="s">
        <v>32</v>
      </c>
      <c r="K286" s="67" t="s">
        <v>159</v>
      </c>
      <c r="L286" s="67" t="s">
        <v>160</v>
      </c>
      <c r="M286" s="69" t="s">
        <v>161</v>
      </c>
    </row>
    <row r="287" spans="1:13" x14ac:dyDescent="0.3">
      <c r="A287" s="1" t="s">
        <v>4</v>
      </c>
      <c r="B287" s="1023">
        <f>(C208-B208)/B208*100</f>
        <v>-12.370595923843874</v>
      </c>
      <c r="C287" s="1024">
        <f>(E208-B208)/B208*100</f>
        <v>-26.855973433462516</v>
      </c>
      <c r="D287" s="1024">
        <f>(E208-C208)/C208*100</f>
        <v>-16.5302704752275</v>
      </c>
      <c r="E287" s="1025">
        <f>(E208-D208)/D208*100</f>
        <v>-4.9024951550387623</v>
      </c>
      <c r="F287" s="1023">
        <f>(G208-F208)/F208*100</f>
        <v>-59.774828511780484</v>
      </c>
      <c r="G287" s="1024">
        <f>(I208-F208)/F208*100</f>
        <v>-53.571428571428569</v>
      </c>
      <c r="H287" s="1024">
        <f>(I208-G208)/G208*100</f>
        <v>15.42168674698795</v>
      </c>
      <c r="I287" s="1025">
        <f>(I208-H208)/H208*100</f>
        <v>-9.1867469879517962</v>
      </c>
      <c r="J287" s="1023">
        <f>(K208-J208)/J208*100</f>
        <v>-30.424303649185909</v>
      </c>
      <c r="K287" s="1024">
        <f>(M208-J208)/J208*100</f>
        <v>-31.390974586575876</v>
      </c>
      <c r="L287" s="1024">
        <f>(M208-K208)/K208*100</f>
        <v>-1.3893801831545112</v>
      </c>
      <c r="M287" s="1025">
        <f>(M208-L208)/L208*100</f>
        <v>-2.7666990920881918</v>
      </c>
    </row>
    <row r="288" spans="1:13" x14ac:dyDescent="0.3">
      <c r="A288" s="1" t="s">
        <v>5</v>
      </c>
      <c r="B288" s="1026">
        <f t="shared" ref="B288:B290" si="254">(C209-B209)/B209*100</f>
        <v>28.693181818181834</v>
      </c>
      <c r="C288" s="1027">
        <f t="shared" ref="C288:C290" si="255">(E209-B209)/B209*100</f>
        <v>-41.829855537720704</v>
      </c>
      <c r="D288" s="1027">
        <f t="shared" ref="D288:D290" si="256">(E209-C209)/C209*100</f>
        <v>-54.799357945425363</v>
      </c>
      <c r="E288" s="1028">
        <f t="shared" ref="E288:E290" si="257">(E209-D209)/D209*100</f>
        <v>113.41894060995182</v>
      </c>
      <c r="F288" s="1026">
        <f t="shared" ref="F288:F290" si="258">(G209-F209)/F209*100</f>
        <v>-48.500881834215164</v>
      </c>
      <c r="G288" s="1027">
        <f t="shared" ref="G288:G290" si="259">(I209-F209)/F209*100</f>
        <v>-81.209781209781212</v>
      </c>
      <c r="H288" s="1027">
        <f t="shared" ref="H288:H290" si="260">(I209-G209)/G209*100</f>
        <v>-63.513513513513509</v>
      </c>
      <c r="I288" s="1028">
        <f t="shared" ref="I288:I290" si="261">(I209-H209)/H209*100</f>
        <v>-88.588588588588593</v>
      </c>
      <c r="J288" s="1026">
        <f t="shared" ref="J288:J290" si="262">(K209-J209)/J209*100</f>
        <v>12.350441320693038</v>
      </c>
      <c r="K288" s="1027">
        <f t="shared" ref="K288:K290" si="263">(M209-J209)/J209*100</f>
        <v>-50.162412993039439</v>
      </c>
      <c r="L288" s="1027">
        <f t="shared" ref="L288:L290" si="264">(M209-K209)/K209*100</f>
        <v>-55.640951276102093</v>
      </c>
      <c r="M288" s="1028">
        <f t="shared" ref="M288:M290" si="265">(M209-L209)/L209*100</f>
        <v>-47.389791183294655</v>
      </c>
    </row>
    <row r="289" spans="1:13" x14ac:dyDescent="0.3">
      <c r="A289" s="1" t="s">
        <v>6</v>
      </c>
      <c r="B289" s="1026">
        <f t="shared" si="254"/>
        <v>-16.435911914172781</v>
      </c>
      <c r="C289" s="1027">
        <f t="shared" si="255"/>
        <v>10.049409237379155</v>
      </c>
      <c r="D289" s="1027">
        <f t="shared" si="256"/>
        <v>31.694621168305364</v>
      </c>
      <c r="E289" s="1028">
        <f t="shared" si="257"/>
        <v>-8.0622009569378097</v>
      </c>
      <c r="F289" s="1026">
        <f t="shared" si="258"/>
        <v>-21.300448430493265</v>
      </c>
      <c r="G289" s="1027">
        <f t="shared" si="259"/>
        <v>46.478873239436638</v>
      </c>
      <c r="H289" s="1027">
        <f t="shared" si="260"/>
        <v>86.124152321335416</v>
      </c>
      <c r="I289" s="1028">
        <f t="shared" si="261"/>
        <v>50.860719874804381</v>
      </c>
      <c r="J289" s="1026">
        <f t="shared" si="262"/>
        <v>-11.630948056665462</v>
      </c>
      <c r="K289" s="1027">
        <f t="shared" si="263"/>
        <v>30.86605701990317</v>
      </c>
      <c r="L289" s="1027">
        <f t="shared" si="264"/>
        <v>48.090371167294251</v>
      </c>
      <c r="M289" s="1028">
        <f t="shared" si="265"/>
        <v>12.426035502958591</v>
      </c>
    </row>
    <row r="290" spans="1:13" ht="15" thickBot="1" x14ac:dyDescent="0.35">
      <c r="A290" s="3" t="s">
        <v>7</v>
      </c>
      <c r="B290" s="1030">
        <f t="shared" si="254"/>
        <v>-3.1825795644891151</v>
      </c>
      <c r="C290" s="1031">
        <f t="shared" si="255"/>
        <v>-19.583705593103581</v>
      </c>
      <c r="D290" s="1031">
        <f t="shared" si="256"/>
        <v>-16.940263389416671</v>
      </c>
      <c r="E290" s="1032">
        <f t="shared" si="257"/>
        <v>2.3324762833584556</v>
      </c>
      <c r="F290" s="1030">
        <f t="shared" si="258"/>
        <v>-48.429159318048207</v>
      </c>
      <c r="G290" s="1031">
        <f t="shared" si="259"/>
        <v>-40.460973370064281</v>
      </c>
      <c r="H290" s="1031">
        <f t="shared" si="260"/>
        <v>15.450952209845484</v>
      </c>
      <c r="I290" s="1032">
        <f t="shared" si="261"/>
        <v>-26.686701728024037</v>
      </c>
      <c r="J290" s="1030">
        <f t="shared" si="262"/>
        <v>-16.064999756277036</v>
      </c>
      <c r="K290" s="1031">
        <f t="shared" si="263"/>
        <v>-18.481499771300889</v>
      </c>
      <c r="L290" s="1031">
        <f t="shared" si="264"/>
        <v>-2.8790135319080652</v>
      </c>
      <c r="M290" s="1032">
        <f t="shared" si="265"/>
        <v>-8.0022760454732076</v>
      </c>
    </row>
    <row r="291" spans="1:13" ht="15" thickBot="1" x14ac:dyDescent="0.35"/>
    <row r="292" spans="1:13" ht="15" thickBot="1" x14ac:dyDescent="0.35">
      <c r="A292" s="1114" t="s">
        <v>344</v>
      </c>
      <c r="B292" s="1097" t="s">
        <v>1</v>
      </c>
      <c r="C292" s="1098"/>
      <c r="D292" s="1098"/>
      <c r="E292" s="1191"/>
      <c r="F292" s="1206" t="s">
        <v>2</v>
      </c>
      <c r="G292" s="1098"/>
      <c r="H292" s="1098"/>
      <c r="I292" s="1191"/>
      <c r="J292" s="1206" t="s">
        <v>3</v>
      </c>
      <c r="K292" s="1098"/>
      <c r="L292" s="1098"/>
      <c r="M292" s="1191"/>
    </row>
    <row r="293" spans="1:13" ht="46.2" customHeight="1" thickBot="1" x14ac:dyDescent="0.35">
      <c r="A293" s="1115"/>
      <c r="B293" s="67" t="s">
        <v>32</v>
      </c>
      <c r="C293" s="67" t="s">
        <v>159</v>
      </c>
      <c r="D293" s="67" t="s">
        <v>160</v>
      </c>
      <c r="E293" s="69" t="s">
        <v>161</v>
      </c>
      <c r="F293" s="67" t="s">
        <v>32</v>
      </c>
      <c r="G293" s="67" t="s">
        <v>159</v>
      </c>
      <c r="H293" s="67" t="s">
        <v>160</v>
      </c>
      <c r="I293" s="69" t="s">
        <v>161</v>
      </c>
      <c r="J293" s="67" t="s">
        <v>32</v>
      </c>
      <c r="K293" s="67" t="s">
        <v>159</v>
      </c>
      <c r="L293" s="67" t="s">
        <v>160</v>
      </c>
      <c r="M293" s="69" t="s">
        <v>161</v>
      </c>
    </row>
    <row r="294" spans="1:13" x14ac:dyDescent="0.3">
      <c r="A294" s="1" t="s">
        <v>4</v>
      </c>
      <c r="B294" s="1023">
        <f>(C215-B215)/B215*100</f>
        <v>2.9320987654320856</v>
      </c>
      <c r="C294" s="1024">
        <f>(E215-B215)/B215*100</f>
        <v>19.28418803418802</v>
      </c>
      <c r="D294" s="1024">
        <f>(E215-C215)/C215*100</f>
        <v>15.886287625418063</v>
      </c>
      <c r="E294" s="1025">
        <f>(E215-D215)/D215*100</f>
        <v>48.07692307692308</v>
      </c>
      <c r="F294" s="1023">
        <f>(G215-F215)/F215*100</f>
        <v>-40.668202764976954</v>
      </c>
      <c r="G294" s="1024">
        <f>(I215-F215)/F215*100</f>
        <v>-33.116883116883109</v>
      </c>
      <c r="H294" s="1024">
        <f>(I215-G215)/G215*100</f>
        <v>12.727272727272737</v>
      </c>
      <c r="I294" s="1025">
        <f>(I215-H215)/H215*100</f>
        <v>-27.272727272727266</v>
      </c>
      <c r="J294" s="1023">
        <f>(K215-J215)/J215*100</f>
        <v>-16.073803191489368</v>
      </c>
      <c r="K294" s="1024">
        <f>(M215-J215)/J215*100</f>
        <v>-5.3710937500000124</v>
      </c>
      <c r="L294" s="1024">
        <f>(M215-K215)/K215*100</f>
        <v>12.752525252525244</v>
      </c>
      <c r="M294" s="1025">
        <f>(M215-L215)/L215*100</f>
        <v>14.791666666666641</v>
      </c>
    </row>
    <row r="295" spans="1:13" x14ac:dyDescent="0.3">
      <c r="A295" s="1" t="s">
        <v>5</v>
      </c>
      <c r="B295" s="1026">
        <f t="shared" ref="B295:B297" si="266">(C216-B216)/B216*100</f>
        <v>48.888888888888879</v>
      </c>
      <c r="C295" s="1027">
        <f t="shared" ref="C295:C297" si="267">(E216-B216)/B216*100</f>
        <v>-12.418300653594782</v>
      </c>
      <c r="D295" s="1027">
        <f t="shared" ref="D295:D297" si="268">(E216-C216)/C216*100</f>
        <v>-41.176470588235297</v>
      </c>
      <c r="E295" s="1028">
        <f t="shared" ref="E295:E297" si="269">(E216-D216)/D216*100</f>
        <v>41.176470588235304</v>
      </c>
      <c r="F295" s="1026">
        <f t="shared" ref="F295:F297" si="270">(G216-F216)/F216*100</f>
        <v>23.809523809523803</v>
      </c>
      <c r="G295" s="1027">
        <f t="shared" ref="G295:G297" si="271">(I216-F216)/F216*100</f>
        <v>-53.571428571428584</v>
      </c>
      <c r="H295" s="1027">
        <f t="shared" ref="H295:H297" si="272">(I216-G216)/G216*100</f>
        <v>-62.5</v>
      </c>
      <c r="I295" s="1028">
        <f t="shared" ref="I295:I297" si="273">(I216-H216)/H216*100</f>
        <v>-75</v>
      </c>
      <c r="J295" s="1026">
        <f t="shared" ref="J295:J297" si="274">(K216-J216)/J216*100</f>
        <v>41.224489795918359</v>
      </c>
      <c r="K295" s="1027">
        <f t="shared" ref="K295:K297" si="275">(M216-J216)/J216*100</f>
        <v>-24.782608695652179</v>
      </c>
      <c r="L295" s="1027">
        <f t="shared" ref="L295:L297" si="276">(M216-K216)/K216*100</f>
        <v>-46.739130434782602</v>
      </c>
      <c r="M295" s="1028">
        <f t="shared" ref="M295:M297" si="277">(M216-L216)/L216*100</f>
        <v>-47.826086956521749</v>
      </c>
    </row>
    <row r="296" spans="1:13" x14ac:dyDescent="0.3">
      <c r="A296" s="1" t="s">
        <v>6</v>
      </c>
      <c r="B296" s="1026">
        <f t="shared" si="266"/>
        <v>-19.081632653061217</v>
      </c>
      <c r="C296" s="1027">
        <f t="shared" si="267"/>
        <v>12.04081632653063</v>
      </c>
      <c r="D296" s="1027">
        <f t="shared" si="268"/>
        <v>38.461538461538467</v>
      </c>
      <c r="E296" s="1028">
        <f t="shared" si="269"/>
        <v>-9.4155844155844068</v>
      </c>
      <c r="F296" s="1026">
        <f t="shared" si="270"/>
        <v>-1.2903225806451595</v>
      </c>
      <c r="G296" s="1027">
        <f t="shared" si="271"/>
        <v>35.999999999999986</v>
      </c>
      <c r="H296" s="1027">
        <f t="shared" si="272"/>
        <v>37.777777777777764</v>
      </c>
      <c r="I296" s="1028">
        <f t="shared" si="273"/>
        <v>-20</v>
      </c>
      <c r="J296" s="1026">
        <f t="shared" si="274"/>
        <v>-12.643678160919533</v>
      </c>
      <c r="K296" s="1027">
        <f t="shared" si="275"/>
        <v>22.348484848484855</v>
      </c>
      <c r="L296" s="1027">
        <f t="shared" si="276"/>
        <v>40.05681818181818</v>
      </c>
      <c r="M296" s="1028">
        <f t="shared" si="277"/>
        <v>-10.416666666666654</v>
      </c>
    </row>
    <row r="297" spans="1:13" ht="15" thickBot="1" x14ac:dyDescent="0.35">
      <c r="A297" s="3" t="s">
        <v>7</v>
      </c>
      <c r="B297" s="1030">
        <f t="shared" si="266"/>
        <v>4.974271012006847</v>
      </c>
      <c r="C297" s="1031">
        <f t="shared" si="267"/>
        <v>8.4999507534718699</v>
      </c>
      <c r="D297" s="1031">
        <f t="shared" si="268"/>
        <v>3.358613217768152</v>
      </c>
      <c r="E297" s="1032">
        <f t="shared" si="269"/>
        <v>14.929577464788716</v>
      </c>
      <c r="F297" s="1030">
        <f t="shared" si="270"/>
        <v>-24.413145539906086</v>
      </c>
      <c r="G297" s="1031">
        <f t="shared" si="271"/>
        <v>-17.361111111111093</v>
      </c>
      <c r="H297" s="1031">
        <f t="shared" si="272"/>
        <v>9.3297101449275353</v>
      </c>
      <c r="I297" s="1032">
        <f t="shared" si="273"/>
        <v>-35.606060606060609</v>
      </c>
      <c r="J297" s="1030">
        <f t="shared" si="274"/>
        <v>-6.3724575480499936</v>
      </c>
      <c r="K297" s="1031">
        <f t="shared" si="275"/>
        <v>-1.0747646698164162</v>
      </c>
      <c r="L297" s="1031">
        <f t="shared" si="276"/>
        <v>5.6582633053221212</v>
      </c>
      <c r="M297" s="1032">
        <f t="shared" si="277"/>
        <v>-8.367602360092981</v>
      </c>
    </row>
    <row r="298" spans="1:13" x14ac:dyDescent="0.3">
      <c r="A298" s="50" t="s">
        <v>63</v>
      </c>
    </row>
  </sheetData>
  <mergeCells count="188">
    <mergeCell ref="Q41:U41"/>
    <mergeCell ref="Q42:U42"/>
    <mergeCell ref="Q43:R44"/>
    <mergeCell ref="S43:T43"/>
    <mergeCell ref="U43:U44"/>
    <mergeCell ref="Q45:Q47"/>
    <mergeCell ref="Q48:R48"/>
    <mergeCell ref="Q32:U32"/>
    <mergeCell ref="A285:A286"/>
    <mergeCell ref="B285:E285"/>
    <mergeCell ref="F285:I285"/>
    <mergeCell ref="J285:M285"/>
    <mergeCell ref="A257:A258"/>
    <mergeCell ref="B257:E257"/>
    <mergeCell ref="F257:I257"/>
    <mergeCell ref="J257:M257"/>
    <mergeCell ref="A264:A265"/>
    <mergeCell ref="B264:E264"/>
    <mergeCell ref="F264:I264"/>
    <mergeCell ref="J264:M264"/>
    <mergeCell ref="A243:A244"/>
    <mergeCell ref="B243:E243"/>
    <mergeCell ref="F243:I243"/>
    <mergeCell ref="J243:M243"/>
    <mergeCell ref="A292:A293"/>
    <mergeCell ref="B292:E292"/>
    <mergeCell ref="F292:I292"/>
    <mergeCell ref="J292:M292"/>
    <mergeCell ref="A271:A272"/>
    <mergeCell ref="B271:E271"/>
    <mergeCell ref="F271:I271"/>
    <mergeCell ref="J271:M271"/>
    <mergeCell ref="A278:A279"/>
    <mergeCell ref="B278:E278"/>
    <mergeCell ref="F278:I278"/>
    <mergeCell ref="J278:M278"/>
    <mergeCell ref="A250:A251"/>
    <mergeCell ref="B250:E250"/>
    <mergeCell ref="F250:I250"/>
    <mergeCell ref="J250:M250"/>
    <mergeCell ref="A229:A230"/>
    <mergeCell ref="B229:E229"/>
    <mergeCell ref="F229:I229"/>
    <mergeCell ref="J229:M229"/>
    <mergeCell ref="A236:A237"/>
    <mergeCell ref="B236:E236"/>
    <mergeCell ref="F236:I236"/>
    <mergeCell ref="J236:M236"/>
    <mergeCell ref="A213:A214"/>
    <mergeCell ref="B213:E213"/>
    <mergeCell ref="F213:I213"/>
    <mergeCell ref="J213:M213"/>
    <mergeCell ref="A222:A223"/>
    <mergeCell ref="B222:E222"/>
    <mergeCell ref="F222:I222"/>
    <mergeCell ref="J222:M222"/>
    <mergeCell ref="A199:A200"/>
    <mergeCell ref="B199:E199"/>
    <mergeCell ref="F199:I199"/>
    <mergeCell ref="J199:M199"/>
    <mergeCell ref="A206:A207"/>
    <mergeCell ref="B206:E206"/>
    <mergeCell ref="F206:I206"/>
    <mergeCell ref="J206:M206"/>
    <mergeCell ref="A192:A193"/>
    <mergeCell ref="B192:E192"/>
    <mergeCell ref="F192:I192"/>
    <mergeCell ref="J192:M192"/>
    <mergeCell ref="A171:A172"/>
    <mergeCell ref="B171:E171"/>
    <mergeCell ref="F171:I171"/>
    <mergeCell ref="J171:M171"/>
    <mergeCell ref="A178:A179"/>
    <mergeCell ref="B178:E178"/>
    <mergeCell ref="F178:I178"/>
    <mergeCell ref="J178:M178"/>
    <mergeCell ref="A143:A144"/>
    <mergeCell ref="B143:E143"/>
    <mergeCell ref="F143:I143"/>
    <mergeCell ref="J143:M143"/>
    <mergeCell ref="A185:A186"/>
    <mergeCell ref="B185:E185"/>
    <mergeCell ref="F185:I185"/>
    <mergeCell ref="J185:M185"/>
    <mergeCell ref="A157:A158"/>
    <mergeCell ref="B157:E157"/>
    <mergeCell ref="F157:I157"/>
    <mergeCell ref="J157:M157"/>
    <mergeCell ref="A164:A165"/>
    <mergeCell ref="B164:E164"/>
    <mergeCell ref="F164:I164"/>
    <mergeCell ref="J164:M164"/>
    <mergeCell ref="A150:A151"/>
    <mergeCell ref="B150:E150"/>
    <mergeCell ref="F150:I150"/>
    <mergeCell ref="J150:M150"/>
    <mergeCell ref="A134:A135"/>
    <mergeCell ref="B134:E134"/>
    <mergeCell ref="F134:I134"/>
    <mergeCell ref="J134:M134"/>
    <mergeCell ref="A120:A121"/>
    <mergeCell ref="B120:E120"/>
    <mergeCell ref="F120:I120"/>
    <mergeCell ref="J120:M120"/>
    <mergeCell ref="A127:A128"/>
    <mergeCell ref="B127:E127"/>
    <mergeCell ref="F127:I127"/>
    <mergeCell ref="J127:M127"/>
    <mergeCell ref="E105:F105"/>
    <mergeCell ref="A106:A107"/>
    <mergeCell ref="J113:M113"/>
    <mergeCell ref="A99:A100"/>
    <mergeCell ref="A83:A84"/>
    <mergeCell ref="B83:E83"/>
    <mergeCell ref="F83:I83"/>
    <mergeCell ref="J83:M83"/>
    <mergeCell ref="A92:A93"/>
    <mergeCell ref="B92:E92"/>
    <mergeCell ref="B99:E99"/>
    <mergeCell ref="F92:I92"/>
    <mergeCell ref="J92:M92"/>
    <mergeCell ref="F99:I99"/>
    <mergeCell ref="J99:M99"/>
    <mergeCell ref="D98:E98"/>
    <mergeCell ref="B106:E106"/>
    <mergeCell ref="F106:I106"/>
    <mergeCell ref="J106:M106"/>
    <mergeCell ref="A113:A114"/>
    <mergeCell ref="B113:E113"/>
    <mergeCell ref="F113:I113"/>
    <mergeCell ref="A69:A70"/>
    <mergeCell ref="B69:E69"/>
    <mergeCell ref="F69:I69"/>
    <mergeCell ref="J69:M69"/>
    <mergeCell ref="A76:A77"/>
    <mergeCell ref="B76:E76"/>
    <mergeCell ref="F76:I76"/>
    <mergeCell ref="J76:M76"/>
    <mergeCell ref="A62:A63"/>
    <mergeCell ref="B62:E62"/>
    <mergeCell ref="F62:I62"/>
    <mergeCell ref="J62:M62"/>
    <mergeCell ref="T25:Z25"/>
    <mergeCell ref="X33:Y33"/>
    <mergeCell ref="W40:X40"/>
    <mergeCell ref="Y40:AA40"/>
    <mergeCell ref="A55:A56"/>
    <mergeCell ref="A48:A49"/>
    <mergeCell ref="A41:A42"/>
    <mergeCell ref="C40:D40"/>
    <mergeCell ref="M40:N40"/>
    <mergeCell ref="B41:E41"/>
    <mergeCell ref="F41:I41"/>
    <mergeCell ref="J41:M41"/>
    <mergeCell ref="B48:E48"/>
    <mergeCell ref="F48:I48"/>
    <mergeCell ref="J48:M48"/>
    <mergeCell ref="B55:E55"/>
    <mergeCell ref="F55:I55"/>
    <mergeCell ref="J55:M55"/>
    <mergeCell ref="E40:G40"/>
    <mergeCell ref="H40:I40"/>
    <mergeCell ref="J40:L40"/>
    <mergeCell ref="A34:A35"/>
    <mergeCell ref="B33:C33"/>
    <mergeCell ref="D33:E33"/>
    <mergeCell ref="L33:M33"/>
    <mergeCell ref="B34:E34"/>
    <mergeCell ref="F34:I34"/>
    <mergeCell ref="J34:M34"/>
    <mergeCell ref="G33:H33"/>
    <mergeCell ref="I33:J33"/>
    <mergeCell ref="A18:A19"/>
    <mergeCell ref="B18:E18"/>
    <mergeCell ref="F18:I18"/>
    <mergeCell ref="J18:M18"/>
    <mergeCell ref="A25:A26"/>
    <mergeCell ref="A4:A5"/>
    <mergeCell ref="B4:E4"/>
    <mergeCell ref="F4:I4"/>
    <mergeCell ref="J4:M4"/>
    <mergeCell ref="A11:A12"/>
    <mergeCell ref="B11:E11"/>
    <mergeCell ref="F11:I11"/>
    <mergeCell ref="J11:M11"/>
    <mergeCell ref="B25:E25"/>
    <mergeCell ref="F25:I25"/>
    <mergeCell ref="J25:M25"/>
  </mergeCells>
  <pageMargins left="0.7" right="0.7" top="0.75" bottom="0.75" header="0.3" footer="0.3"/>
  <pageSetup paperSize="9" scale="55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F1:AB145"/>
  <sheetViews>
    <sheetView topLeftCell="A27" workbookViewId="0">
      <selection activeCell="V127" sqref="V127"/>
    </sheetView>
  </sheetViews>
  <sheetFormatPr defaultRowHeight="14.4" x14ac:dyDescent="0.3"/>
  <sheetData>
    <row r="1" spans="6:28" x14ac:dyDescent="0.3">
      <c r="P1" s="1432" t="s">
        <v>173</v>
      </c>
      <c r="Q1" s="1407"/>
      <c r="R1" s="1407"/>
      <c r="S1" s="1407"/>
      <c r="T1" s="1407"/>
      <c r="U1" s="1407"/>
      <c r="V1" s="1407"/>
    </row>
    <row r="2" spans="6:28" ht="15" thickBot="1" x14ac:dyDescent="0.35">
      <c r="P2" s="1433" t="s">
        <v>179</v>
      </c>
      <c r="Q2" s="1407"/>
      <c r="R2" s="1407"/>
      <c r="S2" s="1407"/>
      <c r="T2" s="1407"/>
      <c r="U2" s="1407"/>
      <c r="V2" s="1407"/>
    </row>
    <row r="3" spans="6:28" ht="27.6" thickBot="1" x14ac:dyDescent="0.35">
      <c r="P3" s="1434" t="s">
        <v>168</v>
      </c>
      <c r="Q3" s="1435"/>
      <c r="R3" s="1438" t="s">
        <v>81</v>
      </c>
      <c r="S3" s="1435"/>
      <c r="T3" s="1439"/>
      <c r="U3" s="266" t="s">
        <v>90</v>
      </c>
      <c r="V3" s="1441" t="s">
        <v>82</v>
      </c>
    </row>
    <row r="4" spans="6:28" ht="15" thickBot="1" x14ac:dyDescent="0.35">
      <c r="P4" s="1436"/>
      <c r="Q4" s="1437"/>
      <c r="R4" s="1437"/>
      <c r="S4" s="1437"/>
      <c r="T4" s="1440"/>
      <c r="U4" s="267" t="s">
        <v>105</v>
      </c>
      <c r="V4" s="1442"/>
    </row>
    <row r="5" spans="6:28" ht="17.399999999999999" thickBot="1" x14ac:dyDescent="0.35">
      <c r="P5" s="1443"/>
      <c r="Q5" s="1445" t="s">
        <v>124</v>
      </c>
      <c r="R5" s="1445" t="s">
        <v>83</v>
      </c>
      <c r="S5" s="1446" t="s">
        <v>85</v>
      </c>
      <c r="T5" s="268" t="s">
        <v>4</v>
      </c>
      <c r="U5" s="269">
        <v>21</v>
      </c>
      <c r="V5" s="295">
        <f>+V12+V20+V28+V36+V48+V55+V62+V70+V78+V95+V102+V110</f>
        <v>5463</v>
      </c>
      <c r="X5" s="297"/>
      <c r="Y5" s="221"/>
      <c r="AA5" s="221">
        <f>V5+V12+V20+V28+V36+V48+V55+V62+V70+V78+V95+V102+V110</f>
        <v>10926</v>
      </c>
      <c r="AB5" s="221">
        <f>V9+V16+V24+V32+V40+V52+V59+V66+V74+V82+V99+V106+V114</f>
        <v>664</v>
      </c>
    </row>
    <row r="6" spans="6:28" x14ac:dyDescent="0.3">
      <c r="F6" s="1414" t="s">
        <v>114</v>
      </c>
      <c r="G6" s="1415"/>
      <c r="H6" s="1415"/>
      <c r="I6" s="1415"/>
      <c r="J6" s="1415"/>
      <c r="P6" s="1444"/>
      <c r="Q6" s="1407"/>
      <c r="R6" s="1407"/>
      <c r="S6" s="1407"/>
      <c r="T6" s="274" t="s">
        <v>5</v>
      </c>
      <c r="U6" s="275">
        <v>9</v>
      </c>
      <c r="V6" s="298">
        <v>9</v>
      </c>
      <c r="X6" s="221"/>
      <c r="Y6" s="221"/>
      <c r="AA6" s="221">
        <f>V6+V13+V21+V29+V37+V49+V56+V63+V71+V79+V90+V94+V96+V111+V103</f>
        <v>3106</v>
      </c>
      <c r="AB6" s="221">
        <f>V10+V17+V25+V33+V41+V53+V60+V67+V75+V83+V100+V107+V115</f>
        <v>335</v>
      </c>
    </row>
    <row r="7" spans="6:28" ht="25.8" thickBot="1" x14ac:dyDescent="0.35">
      <c r="F7" s="1416" t="s">
        <v>79</v>
      </c>
      <c r="G7" s="1415"/>
      <c r="H7" s="1415"/>
      <c r="I7" s="1415"/>
      <c r="J7" s="1415"/>
      <c r="P7" s="1444"/>
      <c r="Q7" s="1407"/>
      <c r="R7" s="1407"/>
      <c r="S7" s="1407"/>
      <c r="T7" s="274" t="s">
        <v>86</v>
      </c>
      <c r="U7" s="275">
        <v>32</v>
      </c>
      <c r="V7" s="301">
        <v>32</v>
      </c>
      <c r="X7" s="221"/>
      <c r="Y7" s="221"/>
      <c r="AA7" s="221">
        <f>V7+V14+V22+V30+V38+V50+V57+V64+V72+V80+V91+V97+V104+V112</f>
        <v>2655</v>
      </c>
      <c r="AB7" s="221">
        <f>V18+V26+V34+V42+V68+V76+V84+V108</f>
        <v>211</v>
      </c>
    </row>
    <row r="8" spans="6:28" ht="27.6" thickBot="1" x14ac:dyDescent="0.35">
      <c r="F8" s="1417" t="s">
        <v>81</v>
      </c>
      <c r="G8" s="1418"/>
      <c r="H8" s="1419"/>
      <c r="I8" s="280" t="s">
        <v>90</v>
      </c>
      <c r="J8" s="1422" t="s">
        <v>82</v>
      </c>
      <c r="P8" s="1444"/>
      <c r="Q8" s="1407"/>
      <c r="R8" s="1408"/>
      <c r="S8" s="1410" t="s">
        <v>82</v>
      </c>
      <c r="T8" s="1411"/>
      <c r="U8" s="270">
        <v>62</v>
      </c>
      <c r="V8" s="271">
        <v>62</v>
      </c>
      <c r="W8" s="221">
        <f>V5+V6+V7</f>
        <v>5504</v>
      </c>
      <c r="X8" s="221"/>
      <c r="Y8" s="221"/>
      <c r="AA8" s="221">
        <f>AA5+AA6+AA7</f>
        <v>16687</v>
      </c>
      <c r="AB8" s="221">
        <f>AB5+AB6+AB7</f>
        <v>1210</v>
      </c>
    </row>
    <row r="9" spans="6:28" ht="17.399999999999999" thickBot="1" x14ac:dyDescent="0.35">
      <c r="F9" s="1420"/>
      <c r="G9" s="1421"/>
      <c r="H9" s="1413"/>
      <c r="I9" s="281" t="s">
        <v>105</v>
      </c>
      <c r="J9" s="1423"/>
      <c r="P9" s="1444"/>
      <c r="Q9" s="1407"/>
      <c r="R9" s="1406" t="s">
        <v>84</v>
      </c>
      <c r="S9" s="1409" t="s">
        <v>85</v>
      </c>
      <c r="T9" s="272" t="s">
        <v>4</v>
      </c>
      <c r="U9" s="273">
        <v>1</v>
      </c>
      <c r="V9" s="302">
        <v>1</v>
      </c>
    </row>
    <row r="10" spans="6:28" ht="16.8" x14ac:dyDescent="0.3">
      <c r="F10" s="1427" t="s">
        <v>83</v>
      </c>
      <c r="G10" s="1429" t="s">
        <v>85</v>
      </c>
      <c r="H10" s="282" t="s">
        <v>4</v>
      </c>
      <c r="I10" s="283">
        <v>2619</v>
      </c>
      <c r="J10" s="284">
        <v>2619</v>
      </c>
      <c r="L10" s="221">
        <f>J13+J17+J26+J30+J38+J42</f>
        <v>12489</v>
      </c>
      <c r="P10" s="1444"/>
      <c r="Q10" s="1407"/>
      <c r="R10" s="1407"/>
      <c r="S10" s="1407"/>
      <c r="T10" s="274" t="s">
        <v>5</v>
      </c>
      <c r="U10" s="275">
        <v>1</v>
      </c>
      <c r="V10" s="300">
        <v>1</v>
      </c>
      <c r="Y10" s="221"/>
    </row>
    <row r="11" spans="6:28" x14ac:dyDescent="0.3">
      <c r="F11" s="1425"/>
      <c r="G11" s="1415"/>
      <c r="H11" s="285" t="s">
        <v>5</v>
      </c>
      <c r="I11" s="286">
        <v>1259</v>
      </c>
      <c r="J11" s="287">
        <v>1259</v>
      </c>
      <c r="P11" s="1444"/>
      <c r="Q11" s="1408"/>
      <c r="R11" s="1408"/>
      <c r="S11" s="1410" t="s">
        <v>82</v>
      </c>
      <c r="T11" s="1411"/>
      <c r="U11" s="270">
        <v>2</v>
      </c>
      <c r="V11" s="271">
        <v>2</v>
      </c>
      <c r="W11">
        <v>2</v>
      </c>
    </row>
    <row r="12" spans="6:28" ht="25.2" x14ac:dyDescent="0.3">
      <c r="F12" s="1425"/>
      <c r="G12" s="1415"/>
      <c r="H12" s="285" t="s">
        <v>86</v>
      </c>
      <c r="I12" s="286">
        <v>1158</v>
      </c>
      <c r="J12" s="287">
        <v>1158</v>
      </c>
      <c r="P12" s="1444"/>
      <c r="Q12" s="1406" t="s">
        <v>125</v>
      </c>
      <c r="R12" s="1406" t="s">
        <v>83</v>
      </c>
      <c r="S12" s="1409" t="s">
        <v>85</v>
      </c>
      <c r="T12" s="272" t="s">
        <v>4</v>
      </c>
      <c r="U12" s="273">
        <v>40</v>
      </c>
      <c r="V12" s="296">
        <v>40</v>
      </c>
      <c r="Y12" s="221"/>
    </row>
    <row r="13" spans="6:28" x14ac:dyDescent="0.3">
      <c r="F13" s="1428"/>
      <c r="G13" s="1430" t="s">
        <v>82</v>
      </c>
      <c r="H13" s="1431"/>
      <c r="I13" s="288">
        <v>5036</v>
      </c>
      <c r="J13" s="289">
        <v>5036</v>
      </c>
      <c r="P13" s="1444"/>
      <c r="Q13" s="1407"/>
      <c r="R13" s="1407"/>
      <c r="S13" s="1407"/>
      <c r="T13" s="274" t="s">
        <v>5</v>
      </c>
      <c r="U13" s="275">
        <v>36</v>
      </c>
      <c r="V13" s="298">
        <v>36</v>
      </c>
    </row>
    <row r="14" spans="6:28" ht="25.8" thickBot="1" x14ac:dyDescent="0.35">
      <c r="F14" s="1424" t="s">
        <v>84</v>
      </c>
      <c r="G14" s="1426" t="s">
        <v>85</v>
      </c>
      <c r="H14" s="290" t="s">
        <v>4</v>
      </c>
      <c r="I14" s="291">
        <v>326</v>
      </c>
      <c r="J14" s="292">
        <v>326</v>
      </c>
      <c r="P14" s="1444"/>
      <c r="Q14" s="1407"/>
      <c r="R14" s="1407"/>
      <c r="S14" s="1407"/>
      <c r="T14" s="274" t="s">
        <v>86</v>
      </c>
      <c r="U14" s="275">
        <v>63</v>
      </c>
      <c r="V14" s="301">
        <v>63</v>
      </c>
      <c r="Y14" s="221"/>
    </row>
    <row r="15" spans="6:28" x14ac:dyDescent="0.3">
      <c r="F15" s="1425"/>
      <c r="G15" s="1415"/>
      <c r="H15" s="285" t="s">
        <v>5</v>
      </c>
      <c r="I15" s="286">
        <v>170</v>
      </c>
      <c r="J15" s="287">
        <v>170</v>
      </c>
      <c r="P15" s="1444"/>
      <c r="Q15" s="1407"/>
      <c r="R15" s="1408"/>
      <c r="S15" s="1410" t="s">
        <v>82</v>
      </c>
      <c r="T15" s="1411"/>
      <c r="U15" s="270">
        <v>139</v>
      </c>
      <c r="V15" s="271">
        <v>139</v>
      </c>
      <c r="W15" s="221">
        <f>V12+V13+V14</f>
        <v>139</v>
      </c>
    </row>
    <row r="16" spans="6:28" ht="25.2" x14ac:dyDescent="0.3">
      <c r="F16" s="1425"/>
      <c r="G16" s="1415"/>
      <c r="H16" s="285" t="s">
        <v>86</v>
      </c>
      <c r="I16" s="286">
        <v>98</v>
      </c>
      <c r="J16" s="287">
        <v>98</v>
      </c>
      <c r="P16" s="1444"/>
      <c r="Q16" s="1407"/>
      <c r="R16" s="1406" t="s">
        <v>84</v>
      </c>
      <c r="S16" s="1409" t="s">
        <v>85</v>
      </c>
      <c r="T16" s="272" t="s">
        <v>4</v>
      </c>
      <c r="U16" s="273">
        <v>2</v>
      </c>
      <c r="V16" s="302">
        <v>2</v>
      </c>
    </row>
    <row r="17" spans="6:23" ht="15" thickBot="1" x14ac:dyDescent="0.35">
      <c r="F17" s="1420"/>
      <c r="G17" s="1412" t="s">
        <v>82</v>
      </c>
      <c r="H17" s="1413"/>
      <c r="I17" s="293">
        <v>594</v>
      </c>
      <c r="J17" s="294">
        <v>594</v>
      </c>
      <c r="P17" s="1444"/>
      <c r="Q17" s="1407"/>
      <c r="R17" s="1407"/>
      <c r="S17" s="1407"/>
      <c r="T17" s="274" t="s">
        <v>5</v>
      </c>
      <c r="U17" s="275">
        <v>5</v>
      </c>
      <c r="V17" s="300">
        <v>5</v>
      </c>
    </row>
    <row r="18" spans="6:23" ht="25.2" x14ac:dyDescent="0.3">
      <c r="P18" s="1444"/>
      <c r="Q18" s="1407"/>
      <c r="R18" s="1407"/>
      <c r="S18" s="1407"/>
      <c r="T18" s="274" t="s">
        <v>86</v>
      </c>
      <c r="U18" s="275">
        <v>3</v>
      </c>
      <c r="V18" s="276">
        <v>3</v>
      </c>
    </row>
    <row r="19" spans="6:23" x14ac:dyDescent="0.3">
      <c r="F19" s="1414" t="s">
        <v>115</v>
      </c>
      <c r="G19" s="1415"/>
      <c r="H19" s="1415"/>
      <c r="I19" s="1415"/>
      <c r="J19" s="1415"/>
      <c r="P19" s="1444"/>
      <c r="Q19" s="1408"/>
      <c r="R19" s="1408"/>
      <c r="S19" s="1410" t="s">
        <v>82</v>
      </c>
      <c r="T19" s="1411"/>
      <c r="U19" s="270">
        <v>10</v>
      </c>
      <c r="V19" s="271">
        <v>10</v>
      </c>
      <c r="W19" s="221">
        <f>V16+V17+V18</f>
        <v>10</v>
      </c>
    </row>
    <row r="20" spans="6:23" ht="17.399999999999999" thickBot="1" x14ac:dyDescent="0.35">
      <c r="F20" s="1416" t="s">
        <v>79</v>
      </c>
      <c r="G20" s="1415"/>
      <c r="H20" s="1415"/>
      <c r="I20" s="1415"/>
      <c r="J20" s="1415"/>
      <c r="P20" s="1444"/>
      <c r="Q20" s="1406" t="s">
        <v>126</v>
      </c>
      <c r="R20" s="1406" t="s">
        <v>83</v>
      </c>
      <c r="S20" s="1409" t="s">
        <v>85</v>
      </c>
      <c r="T20" s="272" t="s">
        <v>4</v>
      </c>
      <c r="U20" s="273">
        <v>1165</v>
      </c>
      <c r="V20" s="296">
        <v>1165</v>
      </c>
    </row>
    <row r="21" spans="6:23" ht="27.6" thickBot="1" x14ac:dyDescent="0.35">
      <c r="F21" s="1417" t="s">
        <v>81</v>
      </c>
      <c r="G21" s="1418"/>
      <c r="H21" s="1419"/>
      <c r="I21" s="280" t="s">
        <v>112</v>
      </c>
      <c r="J21" s="1422" t="s">
        <v>82</v>
      </c>
      <c r="P21" s="1444"/>
      <c r="Q21" s="1407"/>
      <c r="R21" s="1407"/>
      <c r="S21" s="1407"/>
      <c r="T21" s="274" t="s">
        <v>5</v>
      </c>
      <c r="U21" s="275">
        <v>668</v>
      </c>
      <c r="V21" s="298">
        <v>668</v>
      </c>
    </row>
    <row r="22" spans="6:23" ht="25.8" thickBot="1" x14ac:dyDescent="0.35">
      <c r="F22" s="1420"/>
      <c r="G22" s="1421"/>
      <c r="H22" s="1413"/>
      <c r="I22" s="281" t="s">
        <v>105</v>
      </c>
      <c r="J22" s="1423"/>
      <c r="P22" s="1444"/>
      <c r="Q22" s="1407"/>
      <c r="R22" s="1407"/>
      <c r="S22" s="1407"/>
      <c r="T22" s="274" t="s">
        <v>86</v>
      </c>
      <c r="U22" s="275">
        <v>641</v>
      </c>
      <c r="V22" s="301">
        <v>641</v>
      </c>
    </row>
    <row r="23" spans="6:23" ht="16.8" x14ac:dyDescent="0.3">
      <c r="F23" s="1427" t="s">
        <v>83</v>
      </c>
      <c r="G23" s="1429" t="s">
        <v>85</v>
      </c>
      <c r="H23" s="282" t="s">
        <v>4</v>
      </c>
      <c r="I23" s="283">
        <v>2837</v>
      </c>
      <c r="J23" s="284">
        <v>2837</v>
      </c>
      <c r="P23" s="1444"/>
      <c r="Q23" s="1407"/>
      <c r="R23" s="1408"/>
      <c r="S23" s="1410" t="s">
        <v>82</v>
      </c>
      <c r="T23" s="1411"/>
      <c r="U23" s="270">
        <v>2474</v>
      </c>
      <c r="V23" s="271">
        <v>2474</v>
      </c>
      <c r="W23" s="221">
        <f>V20+V21+V22</f>
        <v>2474</v>
      </c>
    </row>
    <row r="24" spans="6:23" ht="16.8" x14ac:dyDescent="0.3">
      <c r="F24" s="1425"/>
      <c r="G24" s="1415"/>
      <c r="H24" s="285" t="s">
        <v>5</v>
      </c>
      <c r="I24" s="286">
        <v>1817</v>
      </c>
      <c r="J24" s="287">
        <v>1817</v>
      </c>
      <c r="P24" s="1444"/>
      <c r="Q24" s="1407"/>
      <c r="R24" s="1406" t="s">
        <v>84</v>
      </c>
      <c r="S24" s="1409" t="s">
        <v>85</v>
      </c>
      <c r="T24" s="272" t="s">
        <v>4</v>
      </c>
      <c r="U24" s="273">
        <v>131</v>
      </c>
      <c r="V24" s="302">
        <v>131</v>
      </c>
    </row>
    <row r="25" spans="6:23" ht="25.2" x14ac:dyDescent="0.3">
      <c r="F25" s="1425"/>
      <c r="G25" s="1415"/>
      <c r="H25" s="285" t="s">
        <v>86</v>
      </c>
      <c r="I25" s="286">
        <v>1470</v>
      </c>
      <c r="J25" s="287">
        <v>1470</v>
      </c>
      <c r="P25" s="1444"/>
      <c r="Q25" s="1407"/>
      <c r="R25" s="1407"/>
      <c r="S25" s="1407"/>
      <c r="T25" s="274" t="s">
        <v>5</v>
      </c>
      <c r="U25" s="275">
        <v>95</v>
      </c>
      <c r="V25" s="300">
        <v>95</v>
      </c>
    </row>
    <row r="26" spans="6:23" ht="25.2" x14ac:dyDescent="0.3">
      <c r="F26" s="1428"/>
      <c r="G26" s="1430" t="s">
        <v>82</v>
      </c>
      <c r="H26" s="1431"/>
      <c r="I26" s="288">
        <v>6124</v>
      </c>
      <c r="J26" s="289">
        <v>6124</v>
      </c>
      <c r="P26" s="1444"/>
      <c r="Q26" s="1407"/>
      <c r="R26" s="1407"/>
      <c r="S26" s="1407"/>
      <c r="T26" s="274" t="s">
        <v>86</v>
      </c>
      <c r="U26" s="275">
        <v>46</v>
      </c>
      <c r="V26" s="276">
        <v>46</v>
      </c>
    </row>
    <row r="27" spans="6:23" ht="17.399999999999999" thickBot="1" x14ac:dyDescent="0.35">
      <c r="F27" s="1424" t="s">
        <v>84</v>
      </c>
      <c r="G27" s="1426" t="s">
        <v>85</v>
      </c>
      <c r="H27" s="290" t="s">
        <v>4</v>
      </c>
      <c r="I27" s="291">
        <v>331</v>
      </c>
      <c r="J27" s="292">
        <v>331</v>
      </c>
      <c r="P27" s="1444"/>
      <c r="Q27" s="1408"/>
      <c r="R27" s="1408"/>
      <c r="S27" s="1410" t="s">
        <v>82</v>
      </c>
      <c r="T27" s="1411"/>
      <c r="U27" s="270">
        <v>272</v>
      </c>
      <c r="V27" s="271">
        <v>272</v>
      </c>
      <c r="W27" s="221">
        <f>V24+V25+V26</f>
        <v>272</v>
      </c>
    </row>
    <row r="28" spans="6:23" ht="16.8" x14ac:dyDescent="0.3">
      <c r="F28" s="1425"/>
      <c r="G28" s="1415"/>
      <c r="H28" s="285" t="s">
        <v>5</v>
      </c>
      <c r="I28" s="286">
        <v>158</v>
      </c>
      <c r="J28" s="287">
        <v>158</v>
      </c>
      <c r="P28" s="1444"/>
      <c r="Q28" s="1406" t="s">
        <v>127</v>
      </c>
      <c r="R28" s="1406" t="s">
        <v>83</v>
      </c>
      <c r="S28" s="1409" t="s">
        <v>85</v>
      </c>
      <c r="T28" s="272" t="s">
        <v>4</v>
      </c>
      <c r="U28" s="273">
        <v>1194</v>
      </c>
      <c r="V28" s="296">
        <v>1194</v>
      </c>
    </row>
    <row r="29" spans="6:23" ht="25.2" x14ac:dyDescent="0.3">
      <c r="F29" s="1425"/>
      <c r="G29" s="1415"/>
      <c r="H29" s="285" t="s">
        <v>86</v>
      </c>
      <c r="I29" s="286">
        <v>112</v>
      </c>
      <c r="J29" s="287">
        <v>112</v>
      </c>
      <c r="P29" s="1444"/>
      <c r="Q29" s="1407"/>
      <c r="R29" s="1407"/>
      <c r="S29" s="1407"/>
      <c r="T29" s="274" t="s">
        <v>5</v>
      </c>
      <c r="U29" s="275">
        <v>441</v>
      </c>
      <c r="V29" s="298">
        <v>441</v>
      </c>
    </row>
    <row r="30" spans="6:23" ht="25.8" thickBot="1" x14ac:dyDescent="0.35">
      <c r="F30" s="1420"/>
      <c r="G30" s="1412" t="s">
        <v>82</v>
      </c>
      <c r="H30" s="1413"/>
      <c r="I30" s="293">
        <v>601</v>
      </c>
      <c r="J30" s="294">
        <v>601</v>
      </c>
      <c r="P30" s="1444"/>
      <c r="Q30" s="1407"/>
      <c r="R30" s="1407"/>
      <c r="S30" s="1407"/>
      <c r="T30" s="274" t="s">
        <v>86</v>
      </c>
      <c r="U30" s="275">
        <v>347</v>
      </c>
      <c r="V30" s="301">
        <v>347</v>
      </c>
    </row>
    <row r="31" spans="6:23" x14ac:dyDescent="0.3">
      <c r="F31" s="1414" t="s">
        <v>116</v>
      </c>
      <c r="G31" s="1415"/>
      <c r="H31" s="1415"/>
      <c r="I31" s="1415"/>
      <c r="J31" s="1415"/>
      <c r="P31" s="1444"/>
      <c r="Q31" s="1407"/>
      <c r="R31" s="1408"/>
      <c r="S31" s="1410" t="s">
        <v>82</v>
      </c>
      <c r="T31" s="1411"/>
      <c r="U31" s="270">
        <v>1982</v>
      </c>
      <c r="V31" s="271">
        <v>1982</v>
      </c>
      <c r="W31" s="221">
        <f>V28+V29+V30</f>
        <v>1982</v>
      </c>
    </row>
    <row r="32" spans="6:23" ht="17.399999999999999" thickBot="1" x14ac:dyDescent="0.35">
      <c r="F32" s="1416" t="s">
        <v>79</v>
      </c>
      <c r="G32" s="1415"/>
      <c r="H32" s="1415"/>
      <c r="I32" s="1415"/>
      <c r="J32" s="1415"/>
      <c r="P32" s="1444"/>
      <c r="Q32" s="1407"/>
      <c r="R32" s="1406" t="s">
        <v>84</v>
      </c>
      <c r="S32" s="1409" t="s">
        <v>85</v>
      </c>
      <c r="T32" s="272" t="s">
        <v>4</v>
      </c>
      <c r="U32" s="273">
        <v>158</v>
      </c>
      <c r="V32" s="302">
        <v>158</v>
      </c>
    </row>
    <row r="33" spans="6:23" ht="27.6" thickBot="1" x14ac:dyDescent="0.35">
      <c r="F33" s="1417" t="s">
        <v>81</v>
      </c>
      <c r="G33" s="1418"/>
      <c r="H33" s="1419"/>
      <c r="I33" s="280" t="s">
        <v>113</v>
      </c>
      <c r="J33" s="1422" t="s">
        <v>82</v>
      </c>
      <c r="P33" s="1444"/>
      <c r="Q33" s="1407"/>
      <c r="R33" s="1407"/>
      <c r="S33" s="1407"/>
      <c r="T33" s="274" t="s">
        <v>5</v>
      </c>
      <c r="U33" s="275">
        <v>46</v>
      </c>
      <c r="V33" s="300">
        <v>46</v>
      </c>
    </row>
    <row r="34" spans="6:23" ht="25.8" thickBot="1" x14ac:dyDescent="0.35">
      <c r="F34" s="1420"/>
      <c r="G34" s="1421"/>
      <c r="H34" s="1413"/>
      <c r="I34" s="281" t="s">
        <v>105</v>
      </c>
      <c r="J34" s="1423"/>
      <c r="P34" s="1444"/>
      <c r="Q34" s="1407"/>
      <c r="R34" s="1407"/>
      <c r="S34" s="1407"/>
      <c r="T34" s="274" t="s">
        <v>86</v>
      </c>
      <c r="U34" s="275">
        <v>35</v>
      </c>
      <c r="V34" s="276">
        <v>35</v>
      </c>
    </row>
    <row r="35" spans="6:23" ht="16.8" x14ac:dyDescent="0.3">
      <c r="F35" s="1427" t="s">
        <v>83</v>
      </c>
      <c r="G35" s="1429" t="s">
        <v>85</v>
      </c>
      <c r="H35" s="282" t="s">
        <v>4</v>
      </c>
      <c r="I35" s="283">
        <v>48</v>
      </c>
      <c r="J35" s="284">
        <v>48</v>
      </c>
      <c r="P35" s="1444"/>
      <c r="Q35" s="1408"/>
      <c r="R35" s="1408"/>
      <c r="S35" s="1410" t="s">
        <v>82</v>
      </c>
      <c r="T35" s="1411"/>
      <c r="U35" s="270">
        <v>239</v>
      </c>
      <c r="V35" s="271">
        <v>239</v>
      </c>
      <c r="W35" s="221">
        <f>V32+V33+V34</f>
        <v>239</v>
      </c>
    </row>
    <row r="36" spans="6:23" ht="17.399999999999999" thickBot="1" x14ac:dyDescent="0.35">
      <c r="F36" s="1425"/>
      <c r="G36" s="1415"/>
      <c r="H36" s="285" t="s">
        <v>5</v>
      </c>
      <c r="I36" s="286">
        <v>39</v>
      </c>
      <c r="J36" s="287">
        <v>39</v>
      </c>
      <c r="P36" s="1444"/>
      <c r="Q36" s="1447" t="s">
        <v>128</v>
      </c>
      <c r="R36" s="1406" t="s">
        <v>83</v>
      </c>
      <c r="S36" s="1409" t="s">
        <v>85</v>
      </c>
      <c r="T36" s="272" t="s">
        <v>4</v>
      </c>
      <c r="U36" s="273">
        <v>199</v>
      </c>
      <c r="V36" s="296">
        <v>199</v>
      </c>
    </row>
    <row r="37" spans="6:23" ht="25.2" x14ac:dyDescent="0.3">
      <c r="F37" s="1425"/>
      <c r="G37" s="1415"/>
      <c r="H37" s="285" t="s">
        <v>86</v>
      </c>
      <c r="I37" s="286">
        <v>32</v>
      </c>
      <c r="J37" s="287">
        <v>32</v>
      </c>
      <c r="P37" s="1444"/>
      <c r="Q37" s="1407"/>
      <c r="R37" s="1407"/>
      <c r="S37" s="1407"/>
      <c r="T37" s="274" t="s">
        <v>5</v>
      </c>
      <c r="U37" s="275">
        <v>105</v>
      </c>
      <c r="V37" s="298">
        <v>105</v>
      </c>
    </row>
    <row r="38" spans="6:23" ht="25.2" x14ac:dyDescent="0.3">
      <c r="F38" s="1428"/>
      <c r="G38" s="1430" t="s">
        <v>82</v>
      </c>
      <c r="H38" s="1431"/>
      <c r="I38" s="288">
        <v>119</v>
      </c>
      <c r="J38" s="289">
        <v>119</v>
      </c>
      <c r="P38" s="1444"/>
      <c r="Q38" s="1407"/>
      <c r="R38" s="1407"/>
      <c r="S38" s="1407"/>
      <c r="T38" s="274" t="s">
        <v>86</v>
      </c>
      <c r="U38" s="275">
        <v>75</v>
      </c>
      <c r="V38" s="301">
        <v>75</v>
      </c>
    </row>
    <row r="39" spans="6:23" ht="17.399999999999999" thickBot="1" x14ac:dyDescent="0.35">
      <c r="F39" s="1424" t="s">
        <v>84</v>
      </c>
      <c r="G39" s="1426" t="s">
        <v>85</v>
      </c>
      <c r="H39" s="290" t="s">
        <v>4</v>
      </c>
      <c r="I39" s="291">
        <v>7</v>
      </c>
      <c r="J39" s="292">
        <v>7</v>
      </c>
      <c r="P39" s="1444"/>
      <c r="Q39" s="1407"/>
      <c r="R39" s="1408"/>
      <c r="S39" s="1410" t="s">
        <v>82</v>
      </c>
      <c r="T39" s="1411"/>
      <c r="U39" s="270">
        <v>379</v>
      </c>
      <c r="V39" s="271">
        <v>379</v>
      </c>
      <c r="W39" s="221">
        <f>V36+V37+V38</f>
        <v>379</v>
      </c>
    </row>
    <row r="40" spans="6:23" ht="17.399999999999999" thickBot="1" x14ac:dyDescent="0.35">
      <c r="F40" s="1425"/>
      <c r="G40" s="1415"/>
      <c r="H40" s="285" t="s">
        <v>5</v>
      </c>
      <c r="I40" s="286">
        <v>5</v>
      </c>
      <c r="J40" s="287">
        <v>5</v>
      </c>
      <c r="P40" s="1444"/>
      <c r="Q40" s="1407"/>
      <c r="R40" s="1447" t="s">
        <v>84</v>
      </c>
      <c r="S40" s="1409" t="s">
        <v>85</v>
      </c>
      <c r="T40" s="272" t="s">
        <v>4</v>
      </c>
      <c r="U40" s="273">
        <v>34</v>
      </c>
      <c r="V40" s="302">
        <v>34</v>
      </c>
    </row>
    <row r="41" spans="6:23" ht="25.2" x14ac:dyDescent="0.3">
      <c r="F41" s="1425"/>
      <c r="G41" s="1415"/>
      <c r="H41" s="285" t="s">
        <v>86</v>
      </c>
      <c r="I41" s="286">
        <v>3</v>
      </c>
      <c r="J41" s="287">
        <v>3</v>
      </c>
      <c r="K41">
        <v>21</v>
      </c>
      <c r="L41">
        <v>9</v>
      </c>
      <c r="M41">
        <v>32</v>
      </c>
      <c r="P41" s="1444"/>
      <c r="Q41" s="1407"/>
      <c r="R41" s="1407"/>
      <c r="S41" s="1407"/>
      <c r="T41" s="274" t="s">
        <v>5</v>
      </c>
      <c r="U41" s="275">
        <v>23</v>
      </c>
      <c r="V41" s="300">
        <v>23</v>
      </c>
    </row>
    <row r="42" spans="6:23" ht="25.8" thickBot="1" x14ac:dyDescent="0.35">
      <c r="F42" s="1420"/>
      <c r="G42" s="1412" t="s">
        <v>82</v>
      </c>
      <c r="H42" s="1413"/>
      <c r="I42" s="293">
        <v>15</v>
      </c>
      <c r="J42" s="294">
        <v>15</v>
      </c>
      <c r="K42">
        <v>40</v>
      </c>
      <c r="L42">
        <v>36</v>
      </c>
      <c r="M42">
        <v>63</v>
      </c>
      <c r="P42" s="1444"/>
      <c r="Q42" s="1407"/>
      <c r="R42" s="1407"/>
      <c r="S42" s="1407"/>
      <c r="T42" s="274" t="s">
        <v>86</v>
      </c>
      <c r="U42" s="275">
        <v>14</v>
      </c>
      <c r="V42" s="276">
        <v>14</v>
      </c>
    </row>
    <row r="43" spans="6:23" ht="15" thickBot="1" x14ac:dyDescent="0.35">
      <c r="K43">
        <v>1165</v>
      </c>
      <c r="L43">
        <v>668</v>
      </c>
      <c r="M43">
        <v>3</v>
      </c>
      <c r="P43" s="1436"/>
      <c r="Q43" s="1437"/>
      <c r="R43" s="1437"/>
      <c r="S43" s="1448" t="s">
        <v>82</v>
      </c>
      <c r="T43" s="1440"/>
      <c r="U43" s="277">
        <v>71</v>
      </c>
      <c r="V43" s="278">
        <v>71</v>
      </c>
      <c r="W43" s="221">
        <f>V40+V41+V42</f>
        <v>71</v>
      </c>
    </row>
    <row r="44" spans="6:23" x14ac:dyDescent="0.3">
      <c r="K44">
        <v>1194</v>
      </c>
      <c r="L44">
        <v>441</v>
      </c>
      <c r="M44">
        <v>641</v>
      </c>
      <c r="P44" s="1432" t="s">
        <v>178</v>
      </c>
      <c r="Q44" s="1407"/>
      <c r="R44" s="1407"/>
      <c r="S44" s="1407"/>
      <c r="T44" s="1407"/>
      <c r="U44" s="1407"/>
      <c r="V44" s="1407"/>
    </row>
    <row r="45" spans="6:23" ht="15" thickBot="1" x14ac:dyDescent="0.35">
      <c r="K45">
        <v>199</v>
      </c>
      <c r="L45">
        <v>105</v>
      </c>
      <c r="M45">
        <v>46</v>
      </c>
      <c r="P45" s="1433" t="s">
        <v>180</v>
      </c>
      <c r="Q45" s="1407"/>
      <c r="R45" s="1407"/>
      <c r="S45" s="1407"/>
      <c r="T45" s="1407"/>
      <c r="U45" s="1407"/>
      <c r="V45" s="1407"/>
    </row>
    <row r="46" spans="6:23" ht="27.6" thickBot="1" x14ac:dyDescent="0.35">
      <c r="L46">
        <v>22</v>
      </c>
      <c r="M46">
        <v>347</v>
      </c>
      <c r="P46" s="1434" t="s">
        <v>168</v>
      </c>
      <c r="Q46" s="1435"/>
      <c r="R46" s="1438" t="s">
        <v>81</v>
      </c>
      <c r="S46" s="1435"/>
      <c r="T46" s="1439"/>
      <c r="U46" s="266" t="s">
        <v>112</v>
      </c>
      <c r="V46" s="1441" t="s">
        <v>82</v>
      </c>
    </row>
    <row r="47" spans="6:23" ht="15" thickBot="1" x14ac:dyDescent="0.35">
      <c r="K47">
        <v>37</v>
      </c>
      <c r="L47">
        <v>4</v>
      </c>
      <c r="P47" s="1436"/>
      <c r="Q47" s="1437"/>
      <c r="R47" s="1437"/>
      <c r="S47" s="1437"/>
      <c r="T47" s="1440"/>
      <c r="U47" s="267" t="s">
        <v>105</v>
      </c>
      <c r="V47" s="1442"/>
    </row>
    <row r="48" spans="6:23" ht="17.399999999999999" thickBot="1" x14ac:dyDescent="0.35">
      <c r="K48">
        <v>4</v>
      </c>
      <c r="L48">
        <v>224</v>
      </c>
      <c r="M48">
        <v>75</v>
      </c>
      <c r="P48" s="1443"/>
      <c r="Q48" s="1445" t="s">
        <v>124</v>
      </c>
      <c r="R48" s="1445" t="s">
        <v>83</v>
      </c>
      <c r="S48" s="1446" t="s">
        <v>85</v>
      </c>
      <c r="T48" s="268" t="s">
        <v>4</v>
      </c>
      <c r="U48" s="269">
        <v>37</v>
      </c>
      <c r="V48" s="295">
        <v>37</v>
      </c>
    </row>
    <row r="49" spans="11:23" x14ac:dyDescent="0.3">
      <c r="K49">
        <v>331</v>
      </c>
      <c r="L49">
        <v>1237</v>
      </c>
      <c r="M49">
        <v>26</v>
      </c>
      <c r="P49" s="1444"/>
      <c r="Q49" s="1407"/>
      <c r="R49" s="1407"/>
      <c r="S49" s="1407"/>
      <c r="T49" s="274" t="s">
        <v>5</v>
      </c>
      <c r="U49" s="275">
        <v>22</v>
      </c>
      <c r="V49" s="298">
        <v>22</v>
      </c>
    </row>
    <row r="50" spans="11:23" ht="25.2" x14ac:dyDescent="0.3">
      <c r="K50">
        <v>2021</v>
      </c>
      <c r="L50">
        <v>322</v>
      </c>
      <c r="M50">
        <v>2</v>
      </c>
      <c r="P50" s="1444"/>
      <c r="Q50" s="1407"/>
      <c r="R50" s="1407"/>
      <c r="S50" s="1407"/>
      <c r="T50" s="274" t="s">
        <v>86</v>
      </c>
      <c r="U50" s="275">
        <v>26</v>
      </c>
      <c r="V50" s="301">
        <v>26</v>
      </c>
    </row>
    <row r="51" spans="11:23" x14ac:dyDescent="0.3">
      <c r="K51">
        <v>425</v>
      </c>
      <c r="L51">
        <v>3</v>
      </c>
      <c r="M51">
        <v>222</v>
      </c>
      <c r="P51" s="1444"/>
      <c r="Q51" s="1407"/>
      <c r="R51" s="1408"/>
      <c r="S51" s="1410" t="s">
        <v>82</v>
      </c>
      <c r="T51" s="1411"/>
      <c r="U51" s="270">
        <v>85</v>
      </c>
      <c r="V51" s="271">
        <v>85</v>
      </c>
      <c r="W51" s="221">
        <f>V48+V49+V50</f>
        <v>85</v>
      </c>
    </row>
    <row r="52" spans="11:23" ht="16.8" x14ac:dyDescent="0.3">
      <c r="K52">
        <v>9</v>
      </c>
      <c r="L52">
        <v>1</v>
      </c>
      <c r="M52">
        <v>1040</v>
      </c>
      <c r="P52" s="1444"/>
      <c r="Q52" s="1407"/>
      <c r="R52" s="1406" t="s">
        <v>84</v>
      </c>
      <c r="S52" s="1409" t="s">
        <v>85</v>
      </c>
      <c r="T52" s="272" t="s">
        <v>4</v>
      </c>
      <c r="U52" s="273">
        <v>4</v>
      </c>
      <c r="V52" s="302">
        <v>4</v>
      </c>
    </row>
    <row r="53" spans="11:23" x14ac:dyDescent="0.3">
      <c r="K53">
        <v>34</v>
      </c>
      <c r="L53">
        <v>7</v>
      </c>
      <c r="M53">
        <v>175</v>
      </c>
      <c r="P53" s="1444"/>
      <c r="Q53" s="1407"/>
      <c r="R53" s="1407"/>
      <c r="S53" s="1407"/>
      <c r="T53" s="274" t="s">
        <v>5</v>
      </c>
      <c r="U53" s="275">
        <v>1</v>
      </c>
      <c r="V53" s="300">
        <v>1</v>
      </c>
    </row>
    <row r="54" spans="11:23" x14ac:dyDescent="0.3">
      <c r="K54">
        <v>4</v>
      </c>
      <c r="L54">
        <v>23</v>
      </c>
      <c r="M54">
        <v>5</v>
      </c>
      <c r="P54" s="1444"/>
      <c r="Q54" s="1408"/>
      <c r="R54" s="1408"/>
      <c r="S54" s="1410" t="s">
        <v>82</v>
      </c>
      <c r="T54" s="1411"/>
      <c r="U54" s="270">
        <v>5</v>
      </c>
      <c r="V54" s="271">
        <v>5</v>
      </c>
      <c r="W54">
        <v>5</v>
      </c>
    </row>
    <row r="55" spans="11:23" ht="16.8" x14ac:dyDescent="0.3">
      <c r="L55">
        <v>4</v>
      </c>
      <c r="M55">
        <v>5</v>
      </c>
      <c r="P55" s="1444"/>
      <c r="Q55" s="1406" t="s">
        <v>125</v>
      </c>
      <c r="R55" s="1406" t="s">
        <v>83</v>
      </c>
      <c r="S55" s="1409" t="s">
        <v>85</v>
      </c>
      <c r="T55" s="272" t="s">
        <v>4</v>
      </c>
      <c r="U55" s="273">
        <v>4</v>
      </c>
      <c r="V55" s="296">
        <v>4</v>
      </c>
    </row>
    <row r="56" spans="11:23" x14ac:dyDescent="0.3">
      <c r="K56">
        <f>SUM(K41:K54)</f>
        <v>5484</v>
      </c>
      <c r="L56">
        <f>SUM(L41:L54)</f>
        <v>3102</v>
      </c>
      <c r="M56">
        <v>18</v>
      </c>
      <c r="P56" s="1444"/>
      <c r="Q56" s="1407"/>
      <c r="R56" s="1407"/>
      <c r="S56" s="1407"/>
      <c r="T56" s="274" t="s">
        <v>5</v>
      </c>
      <c r="U56" s="275">
        <v>4</v>
      </c>
      <c r="V56" s="298">
        <v>4</v>
      </c>
    </row>
    <row r="57" spans="11:23" ht="25.2" x14ac:dyDescent="0.3">
      <c r="M57">
        <v>4</v>
      </c>
      <c r="P57" s="1444"/>
      <c r="Q57" s="1407"/>
      <c r="R57" s="1407"/>
      <c r="S57" s="1407"/>
      <c r="T57" s="274" t="s">
        <v>86</v>
      </c>
      <c r="U57" s="275">
        <v>2</v>
      </c>
      <c r="V57" s="301">
        <v>2</v>
      </c>
    </row>
    <row r="58" spans="11:23" x14ac:dyDescent="0.3">
      <c r="M58">
        <f>SUM(M48:M57)</f>
        <v>1572</v>
      </c>
      <c r="P58" s="1444"/>
      <c r="Q58" s="1407"/>
      <c r="R58" s="1408"/>
      <c r="S58" s="1410" t="s">
        <v>82</v>
      </c>
      <c r="T58" s="1411"/>
      <c r="U58" s="270">
        <v>10</v>
      </c>
      <c r="V58" s="271">
        <v>10</v>
      </c>
      <c r="W58" s="221">
        <f>V55+V56+V57</f>
        <v>10</v>
      </c>
    </row>
    <row r="59" spans="11:23" ht="16.8" x14ac:dyDescent="0.3">
      <c r="P59" s="1444"/>
      <c r="Q59" s="1407"/>
      <c r="R59" s="1406" t="s">
        <v>84</v>
      </c>
      <c r="S59" s="1409" t="s">
        <v>85</v>
      </c>
      <c r="T59" s="272" t="s">
        <v>4</v>
      </c>
      <c r="U59" s="273">
        <v>2</v>
      </c>
      <c r="V59" s="302">
        <v>2</v>
      </c>
    </row>
    <row r="60" spans="11:23" x14ac:dyDescent="0.3">
      <c r="P60" s="1444"/>
      <c r="Q60" s="1407"/>
      <c r="R60" s="1407"/>
      <c r="S60" s="1407"/>
      <c r="T60" s="274" t="s">
        <v>5</v>
      </c>
      <c r="U60" s="275">
        <v>1</v>
      </c>
      <c r="V60" s="300">
        <v>1</v>
      </c>
    </row>
    <row r="61" spans="11:23" x14ac:dyDescent="0.3">
      <c r="P61" s="1444"/>
      <c r="Q61" s="1408"/>
      <c r="R61" s="1408"/>
      <c r="S61" s="1410" t="s">
        <v>82</v>
      </c>
      <c r="T61" s="1411"/>
      <c r="U61" s="270">
        <v>3</v>
      </c>
      <c r="V61" s="271">
        <v>3</v>
      </c>
      <c r="W61">
        <v>3</v>
      </c>
    </row>
    <row r="62" spans="11:23" ht="16.8" x14ac:dyDescent="0.3">
      <c r="P62" s="1444"/>
      <c r="Q62" s="1406" t="s">
        <v>126</v>
      </c>
      <c r="R62" s="1406" t="s">
        <v>83</v>
      </c>
      <c r="S62" s="1409" t="s">
        <v>85</v>
      </c>
      <c r="T62" s="272" t="s">
        <v>4</v>
      </c>
      <c r="U62" s="273">
        <v>331</v>
      </c>
      <c r="V62" s="296">
        <v>331</v>
      </c>
    </row>
    <row r="63" spans="11:23" x14ac:dyDescent="0.3">
      <c r="P63" s="1444"/>
      <c r="Q63" s="1407"/>
      <c r="R63" s="1407"/>
      <c r="S63" s="1407"/>
      <c r="T63" s="274" t="s">
        <v>5</v>
      </c>
      <c r="U63" s="275">
        <v>224</v>
      </c>
      <c r="V63" s="298">
        <v>224</v>
      </c>
    </row>
    <row r="64" spans="11:23" ht="25.2" x14ac:dyDescent="0.3">
      <c r="P64" s="1444"/>
      <c r="Q64" s="1407"/>
      <c r="R64" s="1407"/>
      <c r="S64" s="1407"/>
      <c r="T64" s="274" t="s">
        <v>86</v>
      </c>
      <c r="U64" s="275">
        <v>222</v>
      </c>
      <c r="V64" s="301">
        <v>222</v>
      </c>
    </row>
    <row r="65" spans="16:23" x14ac:dyDescent="0.3">
      <c r="P65" s="1444"/>
      <c r="Q65" s="1407"/>
      <c r="R65" s="1408"/>
      <c r="S65" s="1410" t="s">
        <v>82</v>
      </c>
      <c r="T65" s="1411"/>
      <c r="U65" s="270">
        <v>777</v>
      </c>
      <c r="V65" s="271">
        <v>777</v>
      </c>
      <c r="W65" s="221">
        <f>V62+V63+V64</f>
        <v>777</v>
      </c>
    </row>
    <row r="66" spans="16:23" ht="16.8" x14ac:dyDescent="0.3">
      <c r="P66" s="1444"/>
      <c r="Q66" s="1407"/>
      <c r="R66" s="1406" t="s">
        <v>84</v>
      </c>
      <c r="S66" s="1409" t="s">
        <v>85</v>
      </c>
      <c r="T66" s="272" t="s">
        <v>4</v>
      </c>
      <c r="U66" s="273">
        <v>35</v>
      </c>
      <c r="V66" s="302">
        <v>35</v>
      </c>
    </row>
    <row r="67" spans="16:23" x14ac:dyDescent="0.3">
      <c r="P67" s="1444"/>
      <c r="Q67" s="1407"/>
      <c r="R67" s="1407"/>
      <c r="S67" s="1407"/>
      <c r="T67" s="274" t="s">
        <v>5</v>
      </c>
      <c r="U67" s="275">
        <v>25</v>
      </c>
      <c r="V67" s="300">
        <v>25</v>
      </c>
    </row>
    <row r="68" spans="16:23" ht="25.2" x14ac:dyDescent="0.3">
      <c r="P68" s="1444"/>
      <c r="Q68" s="1407"/>
      <c r="R68" s="1407"/>
      <c r="S68" s="1407"/>
      <c r="T68" s="274" t="s">
        <v>86</v>
      </c>
      <c r="U68" s="275">
        <v>12</v>
      </c>
      <c r="V68" s="276">
        <v>12</v>
      </c>
    </row>
    <row r="69" spans="16:23" x14ac:dyDescent="0.3">
      <c r="P69" s="1444"/>
      <c r="Q69" s="1408"/>
      <c r="R69" s="1408"/>
      <c r="S69" s="1410" t="s">
        <v>82</v>
      </c>
      <c r="T69" s="1411"/>
      <c r="U69" s="270">
        <v>72</v>
      </c>
      <c r="V69" s="271">
        <v>72</v>
      </c>
      <c r="W69" s="221">
        <f>V66+V67+V68</f>
        <v>72</v>
      </c>
    </row>
    <row r="70" spans="16:23" ht="16.8" x14ac:dyDescent="0.3">
      <c r="P70" s="1444"/>
      <c r="Q70" s="1406" t="s">
        <v>127</v>
      </c>
      <c r="R70" s="1406" t="s">
        <v>83</v>
      </c>
      <c r="S70" s="1409" t="s">
        <v>85</v>
      </c>
      <c r="T70" s="272" t="s">
        <v>4</v>
      </c>
      <c r="U70" s="273">
        <v>2021</v>
      </c>
      <c r="V70" s="296">
        <v>2021</v>
      </c>
    </row>
    <row r="71" spans="16:23" x14ac:dyDescent="0.3">
      <c r="P71" s="1444"/>
      <c r="Q71" s="1407"/>
      <c r="R71" s="1407"/>
      <c r="S71" s="1407"/>
      <c r="T71" s="274" t="s">
        <v>5</v>
      </c>
      <c r="U71" s="275">
        <v>1237</v>
      </c>
      <c r="V71" s="298">
        <v>1237</v>
      </c>
    </row>
    <row r="72" spans="16:23" ht="25.2" x14ac:dyDescent="0.3">
      <c r="P72" s="1444"/>
      <c r="Q72" s="1407"/>
      <c r="R72" s="1407"/>
      <c r="S72" s="1407"/>
      <c r="T72" s="274" t="s">
        <v>86</v>
      </c>
      <c r="U72" s="275">
        <v>1040</v>
      </c>
      <c r="V72" s="301">
        <v>1040</v>
      </c>
    </row>
    <row r="73" spans="16:23" x14ac:dyDescent="0.3">
      <c r="P73" s="1444"/>
      <c r="Q73" s="1407"/>
      <c r="R73" s="1408"/>
      <c r="S73" s="1410" t="s">
        <v>82</v>
      </c>
      <c r="T73" s="1411"/>
      <c r="U73" s="270">
        <v>4298</v>
      </c>
      <c r="V73" s="271">
        <v>4298</v>
      </c>
      <c r="W73" s="221">
        <f>V70+V71+V72</f>
        <v>4298</v>
      </c>
    </row>
    <row r="74" spans="16:23" ht="16.8" x14ac:dyDescent="0.3">
      <c r="P74" s="1444"/>
      <c r="Q74" s="1407"/>
      <c r="R74" s="1406" t="s">
        <v>84</v>
      </c>
      <c r="S74" s="1409" t="s">
        <v>85</v>
      </c>
      <c r="T74" s="272" t="s">
        <v>4</v>
      </c>
      <c r="U74" s="273">
        <v>247</v>
      </c>
      <c r="V74" s="302">
        <v>247</v>
      </c>
    </row>
    <row r="75" spans="16:23" x14ac:dyDescent="0.3">
      <c r="P75" s="1444"/>
      <c r="Q75" s="1407"/>
      <c r="R75" s="1407"/>
      <c r="S75" s="1407"/>
      <c r="T75" s="274" t="s">
        <v>5</v>
      </c>
      <c r="U75" s="275">
        <v>102</v>
      </c>
      <c r="V75" s="300">
        <v>102</v>
      </c>
    </row>
    <row r="76" spans="16:23" ht="25.2" x14ac:dyDescent="0.3">
      <c r="P76" s="1444"/>
      <c r="Q76" s="1407"/>
      <c r="R76" s="1407"/>
      <c r="S76" s="1407"/>
      <c r="T76" s="274" t="s">
        <v>86</v>
      </c>
      <c r="U76" s="275">
        <v>87</v>
      </c>
      <c r="V76" s="276">
        <v>87</v>
      </c>
    </row>
    <row r="77" spans="16:23" x14ac:dyDescent="0.3">
      <c r="P77" s="1444"/>
      <c r="Q77" s="1408"/>
      <c r="R77" s="1408"/>
      <c r="S77" s="1410" t="s">
        <v>82</v>
      </c>
      <c r="T77" s="1411"/>
      <c r="U77" s="270">
        <v>436</v>
      </c>
      <c r="V77" s="271">
        <v>436</v>
      </c>
      <c r="W77" s="221">
        <f>V74+V75+V76</f>
        <v>436</v>
      </c>
    </row>
    <row r="78" spans="16:23" ht="17.399999999999999" thickBot="1" x14ac:dyDescent="0.35">
      <c r="P78" s="1444"/>
      <c r="Q78" s="1447" t="s">
        <v>128</v>
      </c>
      <c r="R78" s="1406" t="s">
        <v>83</v>
      </c>
      <c r="S78" s="1409" t="s">
        <v>85</v>
      </c>
      <c r="T78" s="272" t="s">
        <v>4</v>
      </c>
      <c r="U78" s="273">
        <v>425</v>
      </c>
      <c r="V78" s="296">
        <v>425</v>
      </c>
    </row>
    <row r="79" spans="16:23" x14ac:dyDescent="0.3">
      <c r="P79" s="1444"/>
      <c r="Q79" s="1407"/>
      <c r="R79" s="1407"/>
      <c r="S79" s="1407"/>
      <c r="T79" s="274" t="s">
        <v>5</v>
      </c>
      <c r="U79" s="275">
        <v>322</v>
      </c>
      <c r="V79" s="298">
        <v>322</v>
      </c>
    </row>
    <row r="80" spans="16:23" ht="25.2" x14ac:dyDescent="0.3">
      <c r="P80" s="1444"/>
      <c r="Q80" s="1407"/>
      <c r="R80" s="1407"/>
      <c r="S80" s="1407"/>
      <c r="T80" s="274" t="s">
        <v>86</v>
      </c>
      <c r="U80" s="275">
        <v>175</v>
      </c>
      <c r="V80" s="301">
        <v>175</v>
      </c>
    </row>
    <row r="81" spans="8:23" x14ac:dyDescent="0.3">
      <c r="P81" s="1444"/>
      <c r="Q81" s="1407"/>
      <c r="R81" s="1408"/>
      <c r="S81" s="1410" t="s">
        <v>82</v>
      </c>
      <c r="T81" s="1411"/>
      <c r="U81" s="270">
        <v>922</v>
      </c>
      <c r="V81" s="271">
        <v>922</v>
      </c>
      <c r="W81" s="221">
        <f>V78+V79+V80</f>
        <v>922</v>
      </c>
    </row>
    <row r="82" spans="8:23" ht="17.399999999999999" thickBot="1" x14ac:dyDescent="0.35">
      <c r="P82" s="1444"/>
      <c r="Q82" s="1407"/>
      <c r="R82" s="1447" t="s">
        <v>84</v>
      </c>
      <c r="S82" s="1409" t="s">
        <v>85</v>
      </c>
      <c r="T82" s="272" t="s">
        <v>4</v>
      </c>
      <c r="U82" s="273">
        <v>43</v>
      </c>
      <c r="V82" s="302">
        <v>43</v>
      </c>
    </row>
    <row r="83" spans="8:23" x14ac:dyDescent="0.3">
      <c r="P83" s="1444"/>
      <c r="Q83" s="1407"/>
      <c r="R83" s="1407"/>
      <c r="S83" s="1407"/>
      <c r="T83" s="274" t="s">
        <v>5</v>
      </c>
      <c r="U83" s="275">
        <v>29</v>
      </c>
      <c r="V83" s="300">
        <v>29</v>
      </c>
    </row>
    <row r="84" spans="8:23" ht="25.2" x14ac:dyDescent="0.3">
      <c r="P84" s="1444"/>
      <c r="Q84" s="1407"/>
      <c r="R84" s="1407"/>
      <c r="S84" s="1407"/>
      <c r="T84" s="274" t="s">
        <v>86</v>
      </c>
      <c r="U84" s="275">
        <v>13</v>
      </c>
      <c r="V84" s="276">
        <v>13</v>
      </c>
    </row>
    <row r="85" spans="8:23" ht="15" thickBot="1" x14ac:dyDescent="0.35">
      <c r="P85" s="1436"/>
      <c r="Q85" s="1437"/>
      <c r="R85" s="1437"/>
      <c r="S85" s="1448" t="s">
        <v>82</v>
      </c>
      <c r="T85" s="1440"/>
      <c r="U85" s="277">
        <v>85</v>
      </c>
      <c r="V85" s="278">
        <v>85</v>
      </c>
      <c r="W85" s="221">
        <f>V82+V83+V84</f>
        <v>85</v>
      </c>
    </row>
    <row r="86" spans="8:23" x14ac:dyDescent="0.3">
      <c r="P86" s="1432" t="s">
        <v>181</v>
      </c>
      <c r="Q86" s="1407"/>
      <c r="R86" s="1407"/>
      <c r="S86" s="1407"/>
      <c r="T86" s="1407"/>
      <c r="U86" s="1407"/>
      <c r="V86" s="1407"/>
    </row>
    <row r="87" spans="8:23" ht="15" thickBot="1" x14ac:dyDescent="0.35">
      <c r="H87" s="1414" t="s">
        <v>78</v>
      </c>
      <c r="I87" s="1415"/>
      <c r="J87" s="1415"/>
      <c r="K87" s="1415"/>
      <c r="L87" s="1415"/>
      <c r="P87" s="1433" t="s">
        <v>79</v>
      </c>
      <c r="Q87" s="1407"/>
      <c r="R87" s="1407"/>
      <c r="S87" s="1407"/>
      <c r="T87" s="1407"/>
      <c r="U87" s="1407"/>
      <c r="V87" s="1407"/>
    </row>
    <row r="88" spans="8:23" ht="27.6" thickBot="1" x14ac:dyDescent="0.35">
      <c r="H88" s="1416" t="s">
        <v>185</v>
      </c>
      <c r="I88" s="1415"/>
      <c r="J88" s="1415"/>
      <c r="K88" s="1415"/>
      <c r="L88" s="1415"/>
      <c r="P88" s="1434" t="s">
        <v>168</v>
      </c>
      <c r="Q88" s="1435"/>
      <c r="R88" s="1438" t="s">
        <v>81</v>
      </c>
      <c r="S88" s="1435"/>
      <c r="T88" s="1439"/>
      <c r="U88" s="266" t="s">
        <v>113</v>
      </c>
      <c r="V88" s="1441" t="s">
        <v>82</v>
      </c>
    </row>
    <row r="89" spans="8:23" ht="15" thickBot="1" x14ac:dyDescent="0.35">
      <c r="H89" s="1449" t="s">
        <v>80</v>
      </c>
      <c r="I89" s="1419"/>
      <c r="J89" s="1450" t="s">
        <v>81</v>
      </c>
      <c r="K89" s="1451"/>
      <c r="L89" s="1422" t="s">
        <v>82</v>
      </c>
      <c r="P89" s="1436"/>
      <c r="Q89" s="1437"/>
      <c r="R89" s="1437"/>
      <c r="S89" s="1437"/>
      <c r="T89" s="1440"/>
      <c r="U89" s="267" t="s">
        <v>105</v>
      </c>
      <c r="V89" s="1442"/>
    </row>
    <row r="90" spans="8:23" ht="19.2" thickBot="1" x14ac:dyDescent="0.35">
      <c r="H90" s="1420"/>
      <c r="I90" s="1413"/>
      <c r="J90" s="281" t="s">
        <v>83</v>
      </c>
      <c r="K90" s="303" t="s">
        <v>84</v>
      </c>
      <c r="L90" s="1423"/>
      <c r="P90" s="1443"/>
      <c r="Q90" s="1445" t="s">
        <v>124</v>
      </c>
      <c r="R90" s="1445" t="s">
        <v>83</v>
      </c>
      <c r="S90" s="1446" t="s">
        <v>85</v>
      </c>
      <c r="T90" s="268" t="s">
        <v>5</v>
      </c>
      <c r="U90" s="269">
        <v>3</v>
      </c>
      <c r="V90" s="299">
        <v>3</v>
      </c>
    </row>
    <row r="91" spans="8:23" ht="25.2" x14ac:dyDescent="0.3">
      <c r="H91" s="1452" t="s">
        <v>85</v>
      </c>
      <c r="I91" s="282" t="s">
        <v>4</v>
      </c>
      <c r="J91" s="283">
        <v>2619</v>
      </c>
      <c r="K91" s="304">
        <v>326</v>
      </c>
      <c r="L91" s="284">
        <v>2945</v>
      </c>
      <c r="M91" s="221">
        <f>J91+J100+J109</f>
        <v>5504</v>
      </c>
      <c r="N91" s="221">
        <f>K91+K100+K109</f>
        <v>664</v>
      </c>
      <c r="O91" s="221">
        <f t="shared" ref="O91" si="0">L91+L100+L109</f>
        <v>6168</v>
      </c>
      <c r="P91" s="1444"/>
      <c r="Q91" s="1407"/>
      <c r="R91" s="1407"/>
      <c r="S91" s="1407"/>
      <c r="T91" s="274" t="s">
        <v>86</v>
      </c>
      <c r="U91" s="275">
        <v>5</v>
      </c>
      <c r="V91" s="301">
        <v>5</v>
      </c>
    </row>
    <row r="92" spans="8:23" ht="15" thickBot="1" x14ac:dyDescent="0.35">
      <c r="H92" s="1425"/>
      <c r="I92" s="285" t="s">
        <v>5</v>
      </c>
      <c r="J92" s="286">
        <v>1259</v>
      </c>
      <c r="K92" s="305">
        <v>170</v>
      </c>
      <c r="L92" s="287">
        <v>1429</v>
      </c>
      <c r="M92" s="221">
        <f t="shared" ref="M92:M94" si="1">J92+J101+J110</f>
        <v>3115</v>
      </c>
      <c r="N92" s="221">
        <f t="shared" ref="N92:N94" si="2">K92+K101+K110</f>
        <v>333</v>
      </c>
      <c r="O92" s="221">
        <f t="shared" ref="O92:O94" si="3">L92+L101+L110</f>
        <v>3448</v>
      </c>
      <c r="P92" s="1444"/>
      <c r="Q92" s="1408"/>
      <c r="R92" s="1408"/>
      <c r="S92" s="1410" t="s">
        <v>82</v>
      </c>
      <c r="T92" s="1411"/>
      <c r="U92" s="270">
        <v>8</v>
      </c>
      <c r="V92" s="271">
        <v>8</v>
      </c>
      <c r="W92">
        <v>8</v>
      </c>
    </row>
    <row r="93" spans="8:23" ht="25.2" x14ac:dyDescent="0.3">
      <c r="H93" s="1425"/>
      <c r="I93" s="285" t="s">
        <v>86</v>
      </c>
      <c r="J93" s="286">
        <v>1158</v>
      </c>
      <c r="K93" s="305">
        <v>98</v>
      </c>
      <c r="L93" s="287">
        <v>1256</v>
      </c>
      <c r="M93" s="221">
        <f t="shared" si="1"/>
        <v>2660</v>
      </c>
      <c r="N93" s="221">
        <f t="shared" si="2"/>
        <v>213</v>
      </c>
      <c r="O93" s="221">
        <f t="shared" si="3"/>
        <v>2873</v>
      </c>
      <c r="P93" s="1444"/>
      <c r="Q93" s="1406" t="s">
        <v>125</v>
      </c>
      <c r="R93" s="1406" t="s">
        <v>83</v>
      </c>
      <c r="S93" s="279" t="s">
        <v>85</v>
      </c>
      <c r="T93" s="272" t="s">
        <v>5</v>
      </c>
      <c r="U93" s="273">
        <v>1</v>
      </c>
      <c r="V93" s="299">
        <v>1</v>
      </c>
    </row>
    <row r="94" spans="8:23" ht="15" thickBot="1" x14ac:dyDescent="0.35">
      <c r="H94" s="1453" t="s">
        <v>82</v>
      </c>
      <c r="I94" s="1413"/>
      <c r="J94" s="293">
        <v>5036</v>
      </c>
      <c r="K94" s="306">
        <v>594</v>
      </c>
      <c r="L94" s="294">
        <v>5630</v>
      </c>
      <c r="M94" s="221">
        <f t="shared" si="1"/>
        <v>11279</v>
      </c>
      <c r="N94" s="221">
        <f t="shared" si="2"/>
        <v>1210</v>
      </c>
      <c r="O94" s="221">
        <f t="shared" si="3"/>
        <v>12489</v>
      </c>
      <c r="P94" s="1444"/>
      <c r="Q94" s="1408"/>
      <c r="R94" s="1408"/>
      <c r="S94" s="1410" t="s">
        <v>82</v>
      </c>
      <c r="T94" s="1411"/>
      <c r="U94" s="270">
        <v>1</v>
      </c>
      <c r="V94" s="271">
        <v>1</v>
      </c>
      <c r="W94">
        <v>1</v>
      </c>
    </row>
    <row r="95" spans="8:23" ht="16.8" x14ac:dyDescent="0.3">
      <c r="P95" s="1444"/>
      <c r="Q95" s="1406" t="s">
        <v>126</v>
      </c>
      <c r="R95" s="1406" t="s">
        <v>83</v>
      </c>
      <c r="S95" s="1409" t="s">
        <v>85</v>
      </c>
      <c r="T95" s="272" t="s">
        <v>4</v>
      </c>
      <c r="U95" s="273">
        <v>9</v>
      </c>
      <c r="V95" s="296">
        <v>9</v>
      </c>
    </row>
    <row r="96" spans="8:23" x14ac:dyDescent="0.3">
      <c r="H96" s="1414" t="s">
        <v>78</v>
      </c>
      <c r="I96" s="1415"/>
      <c r="J96" s="1415"/>
      <c r="K96" s="1415"/>
      <c r="L96" s="1415"/>
      <c r="P96" s="1444"/>
      <c r="Q96" s="1407"/>
      <c r="R96" s="1407"/>
      <c r="S96" s="1407"/>
      <c r="T96" s="274" t="s">
        <v>5</v>
      </c>
      <c r="U96" s="275">
        <v>7</v>
      </c>
      <c r="V96" s="298">
        <v>7</v>
      </c>
    </row>
    <row r="97" spans="8:23" ht="25.8" thickBot="1" x14ac:dyDescent="0.35">
      <c r="H97" s="1416" t="s">
        <v>186</v>
      </c>
      <c r="I97" s="1415"/>
      <c r="J97" s="1415"/>
      <c r="K97" s="1415"/>
      <c r="L97" s="1415"/>
      <c r="P97" s="1444"/>
      <c r="Q97" s="1407"/>
      <c r="R97" s="1407"/>
      <c r="S97" s="1407"/>
      <c r="T97" s="274" t="s">
        <v>86</v>
      </c>
      <c r="U97" s="275">
        <v>5</v>
      </c>
      <c r="V97" s="301">
        <v>5</v>
      </c>
    </row>
    <row r="98" spans="8:23" ht="15" thickBot="1" x14ac:dyDescent="0.35">
      <c r="H98" s="1449" t="s">
        <v>80</v>
      </c>
      <c r="I98" s="1419"/>
      <c r="J98" s="1450" t="s">
        <v>81</v>
      </c>
      <c r="K98" s="1451"/>
      <c r="L98" s="1422" t="s">
        <v>82</v>
      </c>
      <c r="P98" s="1444"/>
      <c r="Q98" s="1407"/>
      <c r="R98" s="1408"/>
      <c r="S98" s="1410" t="s">
        <v>82</v>
      </c>
      <c r="T98" s="1411"/>
      <c r="U98" s="270">
        <v>21</v>
      </c>
      <c r="V98" s="271">
        <v>21</v>
      </c>
      <c r="W98" s="221">
        <f>V95+V96+V97</f>
        <v>21</v>
      </c>
    </row>
    <row r="99" spans="8:23" ht="19.2" thickBot="1" x14ac:dyDescent="0.35">
      <c r="H99" s="1420"/>
      <c r="I99" s="1413"/>
      <c r="J99" s="281" t="s">
        <v>83</v>
      </c>
      <c r="K99" s="303" t="s">
        <v>84</v>
      </c>
      <c r="L99" s="1423"/>
      <c r="P99" s="1444"/>
      <c r="Q99" s="1407"/>
      <c r="R99" s="1406" t="s">
        <v>84</v>
      </c>
      <c r="S99" s="1409" t="s">
        <v>85</v>
      </c>
      <c r="T99" s="272" t="s">
        <v>4</v>
      </c>
      <c r="U99" s="273">
        <v>1</v>
      </c>
      <c r="V99" s="302">
        <v>1</v>
      </c>
    </row>
    <row r="100" spans="8:23" ht="25.2" x14ac:dyDescent="0.3">
      <c r="H100" s="1452" t="s">
        <v>85</v>
      </c>
      <c r="I100" s="282" t="s">
        <v>4</v>
      </c>
      <c r="J100" s="283">
        <v>2837</v>
      </c>
      <c r="K100" s="304">
        <v>331</v>
      </c>
      <c r="L100" s="284">
        <v>3168</v>
      </c>
      <c r="P100" s="1444"/>
      <c r="Q100" s="1407"/>
      <c r="R100" s="1407"/>
      <c r="S100" s="1407"/>
      <c r="T100" s="274" t="s">
        <v>86</v>
      </c>
      <c r="U100" s="275">
        <v>2</v>
      </c>
      <c r="V100" s="300">
        <v>2</v>
      </c>
    </row>
    <row r="101" spans="8:23" x14ac:dyDescent="0.3">
      <c r="H101" s="1425"/>
      <c r="I101" s="285" t="s">
        <v>5</v>
      </c>
      <c r="J101" s="286">
        <v>1817</v>
      </c>
      <c r="K101" s="305">
        <v>158</v>
      </c>
      <c r="L101" s="287">
        <v>1975</v>
      </c>
      <c r="P101" s="1444"/>
      <c r="Q101" s="1408"/>
      <c r="R101" s="1408"/>
      <c r="S101" s="1410" t="s">
        <v>82</v>
      </c>
      <c r="T101" s="1411"/>
      <c r="U101" s="270">
        <v>3</v>
      </c>
      <c r="V101" s="271">
        <v>3</v>
      </c>
      <c r="W101">
        <v>3</v>
      </c>
    </row>
    <row r="102" spans="8:23" ht="25.2" x14ac:dyDescent="0.3">
      <c r="H102" s="1425"/>
      <c r="I102" s="285" t="s">
        <v>86</v>
      </c>
      <c r="J102" s="286">
        <v>1470</v>
      </c>
      <c r="K102" s="305">
        <v>112</v>
      </c>
      <c r="L102" s="287">
        <v>1582</v>
      </c>
      <c r="P102" s="1444"/>
      <c r="Q102" s="1406" t="s">
        <v>127</v>
      </c>
      <c r="R102" s="1406" t="s">
        <v>83</v>
      </c>
      <c r="S102" s="1409" t="s">
        <v>85</v>
      </c>
      <c r="T102" s="272" t="s">
        <v>4</v>
      </c>
      <c r="U102" s="273">
        <v>34</v>
      </c>
      <c r="V102" s="296">
        <v>34</v>
      </c>
    </row>
    <row r="103" spans="8:23" ht="15" thickBot="1" x14ac:dyDescent="0.35">
      <c r="H103" s="1453" t="s">
        <v>82</v>
      </c>
      <c r="I103" s="1413"/>
      <c r="J103" s="293">
        <v>6124</v>
      </c>
      <c r="K103" s="306">
        <v>601</v>
      </c>
      <c r="L103" s="294">
        <v>6725</v>
      </c>
      <c r="P103" s="1444"/>
      <c r="Q103" s="1407"/>
      <c r="R103" s="1407"/>
      <c r="S103" s="1407"/>
      <c r="T103" s="274" t="s">
        <v>5</v>
      </c>
      <c r="U103" s="275">
        <v>23</v>
      </c>
      <c r="V103" s="298">
        <v>23</v>
      </c>
    </row>
    <row r="104" spans="8:23" ht="25.2" x14ac:dyDescent="0.3">
      <c r="P104" s="1444"/>
      <c r="Q104" s="1407"/>
      <c r="R104" s="1407"/>
      <c r="S104" s="1407"/>
      <c r="T104" s="274" t="s">
        <v>86</v>
      </c>
      <c r="U104" s="275">
        <v>18</v>
      </c>
      <c r="V104" s="301">
        <v>18</v>
      </c>
    </row>
    <row r="105" spans="8:23" x14ac:dyDescent="0.3">
      <c r="H105" s="1414" t="s">
        <v>78</v>
      </c>
      <c r="I105" s="1415"/>
      <c r="J105" s="1415"/>
      <c r="K105" s="1415"/>
      <c r="L105" s="1415"/>
      <c r="P105" s="1444"/>
      <c r="Q105" s="1407"/>
      <c r="R105" s="1408"/>
      <c r="S105" s="1410" t="s">
        <v>82</v>
      </c>
      <c r="T105" s="1411"/>
      <c r="U105" s="270">
        <v>75</v>
      </c>
      <c r="V105" s="271">
        <v>75</v>
      </c>
      <c r="W105" s="221">
        <f>V102+V103+V104</f>
        <v>75</v>
      </c>
    </row>
    <row r="106" spans="8:23" ht="17.399999999999999" thickBot="1" x14ac:dyDescent="0.35">
      <c r="H106" s="1416" t="s">
        <v>79</v>
      </c>
      <c r="I106" s="1415"/>
      <c r="J106" s="1415"/>
      <c r="K106" s="1415"/>
      <c r="L106" s="1415"/>
      <c r="P106" s="1444"/>
      <c r="Q106" s="1407"/>
      <c r="R106" s="1406" t="s">
        <v>84</v>
      </c>
      <c r="S106" s="1409" t="s">
        <v>85</v>
      </c>
      <c r="T106" s="272" t="s">
        <v>4</v>
      </c>
      <c r="U106" s="273">
        <v>5</v>
      </c>
      <c r="V106" s="302">
        <v>5</v>
      </c>
    </row>
    <row r="107" spans="8:23" ht="15" thickBot="1" x14ac:dyDescent="0.35">
      <c r="H107" s="1449" t="s">
        <v>80</v>
      </c>
      <c r="I107" s="1419"/>
      <c r="J107" s="1450" t="s">
        <v>81</v>
      </c>
      <c r="K107" s="1451"/>
      <c r="L107" s="1422" t="s">
        <v>82</v>
      </c>
      <c r="P107" s="1444"/>
      <c r="Q107" s="1407"/>
      <c r="R107" s="1407"/>
      <c r="S107" s="1407"/>
      <c r="T107" s="274" t="s">
        <v>5</v>
      </c>
      <c r="U107" s="275">
        <v>1</v>
      </c>
      <c r="V107" s="300">
        <v>1</v>
      </c>
    </row>
    <row r="108" spans="8:23" ht="25.8" thickBot="1" x14ac:dyDescent="0.35">
      <c r="H108" s="1420"/>
      <c r="I108" s="1413"/>
      <c r="J108" s="281" t="s">
        <v>83</v>
      </c>
      <c r="K108" s="303" t="s">
        <v>84</v>
      </c>
      <c r="L108" s="1423"/>
      <c r="P108" s="1444"/>
      <c r="Q108" s="1407"/>
      <c r="R108" s="1407"/>
      <c r="S108" s="1407"/>
      <c r="T108" s="274" t="s">
        <v>86</v>
      </c>
      <c r="U108" s="275">
        <v>1</v>
      </c>
      <c r="V108" s="276">
        <v>1</v>
      </c>
    </row>
    <row r="109" spans="8:23" ht="16.8" x14ac:dyDescent="0.3">
      <c r="H109" s="1452" t="s">
        <v>85</v>
      </c>
      <c r="I109" s="282" t="s">
        <v>4</v>
      </c>
      <c r="J109" s="283">
        <v>48</v>
      </c>
      <c r="K109" s="304">
        <v>7</v>
      </c>
      <c r="L109" s="284">
        <v>55</v>
      </c>
      <c r="P109" s="1444"/>
      <c r="Q109" s="1408"/>
      <c r="R109" s="1408"/>
      <c r="S109" s="1410" t="s">
        <v>82</v>
      </c>
      <c r="T109" s="1411"/>
      <c r="U109" s="270">
        <v>7</v>
      </c>
      <c r="V109" s="271">
        <v>7</v>
      </c>
      <c r="W109" s="221">
        <f>V106+V107+V108</f>
        <v>7</v>
      </c>
    </row>
    <row r="110" spans="8:23" ht="17.399999999999999" thickBot="1" x14ac:dyDescent="0.35">
      <c r="H110" s="1425"/>
      <c r="I110" s="285" t="s">
        <v>5</v>
      </c>
      <c r="J110" s="286">
        <v>39</v>
      </c>
      <c r="K110" s="305">
        <v>5</v>
      </c>
      <c r="L110" s="287">
        <v>44</v>
      </c>
      <c r="P110" s="1444"/>
      <c r="Q110" s="1447" t="s">
        <v>128</v>
      </c>
      <c r="R110" s="1406" t="s">
        <v>83</v>
      </c>
      <c r="S110" s="1409" t="s">
        <v>85</v>
      </c>
      <c r="T110" s="272" t="s">
        <v>4</v>
      </c>
      <c r="U110" s="273">
        <v>4</v>
      </c>
      <c r="V110" s="296">
        <v>4</v>
      </c>
    </row>
    <row r="111" spans="8:23" ht="25.2" x14ac:dyDescent="0.3">
      <c r="H111" s="1425"/>
      <c r="I111" s="285" t="s">
        <v>86</v>
      </c>
      <c r="J111" s="286">
        <v>32</v>
      </c>
      <c r="K111" s="305">
        <v>3</v>
      </c>
      <c r="L111" s="287">
        <v>35</v>
      </c>
      <c r="P111" s="1444"/>
      <c r="Q111" s="1407"/>
      <c r="R111" s="1407"/>
      <c r="S111" s="1407"/>
      <c r="T111" s="274" t="s">
        <v>5</v>
      </c>
      <c r="U111" s="275">
        <v>4</v>
      </c>
      <c r="V111" s="298">
        <v>4</v>
      </c>
    </row>
    <row r="112" spans="8:23" ht="25.8" thickBot="1" x14ac:dyDescent="0.35">
      <c r="H112" s="1453" t="s">
        <v>82</v>
      </c>
      <c r="I112" s="1413"/>
      <c r="J112" s="293">
        <v>119</v>
      </c>
      <c r="K112" s="306">
        <v>15</v>
      </c>
      <c r="L112" s="294">
        <v>134</v>
      </c>
      <c r="P112" s="1444"/>
      <c r="Q112" s="1407"/>
      <c r="R112" s="1407"/>
      <c r="S112" s="1407"/>
      <c r="T112" s="274" t="s">
        <v>86</v>
      </c>
      <c r="U112" s="275">
        <v>4</v>
      </c>
      <c r="V112" s="301">
        <v>4</v>
      </c>
    </row>
    <row r="113" spans="16:24" x14ac:dyDescent="0.3">
      <c r="P113" s="1444"/>
      <c r="Q113" s="1407"/>
      <c r="R113" s="1408"/>
      <c r="S113" s="1410" t="s">
        <v>82</v>
      </c>
      <c r="T113" s="1411"/>
      <c r="U113" s="270">
        <v>12</v>
      </c>
      <c r="V113" s="271">
        <v>12</v>
      </c>
      <c r="W113" s="221">
        <f>V110+V111+V112</f>
        <v>12</v>
      </c>
    </row>
    <row r="114" spans="16:24" ht="17.399999999999999" thickBot="1" x14ac:dyDescent="0.35">
      <c r="P114" s="1444"/>
      <c r="Q114" s="1407"/>
      <c r="R114" s="1447" t="s">
        <v>84</v>
      </c>
      <c r="S114" s="1409" t="s">
        <v>85</v>
      </c>
      <c r="T114" s="272" t="s">
        <v>4</v>
      </c>
      <c r="U114" s="273">
        <v>1</v>
      </c>
      <c r="V114" s="302">
        <v>1</v>
      </c>
    </row>
    <row r="115" spans="16:24" x14ac:dyDescent="0.3">
      <c r="P115" s="1444"/>
      <c r="Q115" s="1407"/>
      <c r="R115" s="1407"/>
      <c r="S115" s="1407"/>
      <c r="T115" s="274" t="s">
        <v>5</v>
      </c>
      <c r="U115" s="275">
        <v>4</v>
      </c>
      <c r="V115" s="300">
        <v>4</v>
      </c>
    </row>
    <row r="116" spans="16:24" ht="15" thickBot="1" x14ac:dyDescent="0.35">
      <c r="P116" s="1436"/>
      <c r="Q116" s="1437"/>
      <c r="R116" s="1437"/>
      <c r="S116" s="1448" t="s">
        <v>82</v>
      </c>
      <c r="T116" s="1440"/>
      <c r="U116" s="277">
        <v>5</v>
      </c>
      <c r="V116" s="278">
        <v>5</v>
      </c>
      <c r="W116">
        <v>5</v>
      </c>
    </row>
    <row r="117" spans="16:24" x14ac:dyDescent="0.3">
      <c r="W117">
        <f>SUM(W3:W116)</f>
        <v>17897</v>
      </c>
    </row>
    <row r="123" spans="16:24" x14ac:dyDescent="0.3">
      <c r="P123" s="1414" t="s">
        <v>78</v>
      </c>
      <c r="Q123" s="1415"/>
      <c r="R123" s="1415"/>
      <c r="S123" s="1415"/>
      <c r="T123" s="1415"/>
    </row>
    <row r="124" spans="16:24" ht="15" thickBot="1" x14ac:dyDescent="0.35">
      <c r="P124" s="1416" t="s">
        <v>182</v>
      </c>
      <c r="Q124" s="1415"/>
      <c r="R124" s="1415"/>
      <c r="S124" s="1415"/>
      <c r="T124" s="1415"/>
    </row>
    <row r="125" spans="16:24" ht="15" thickBot="1" x14ac:dyDescent="0.35">
      <c r="P125" s="1449" t="s">
        <v>80</v>
      </c>
      <c r="Q125" s="1419"/>
      <c r="R125" s="1450" t="s">
        <v>81</v>
      </c>
      <c r="S125" s="1451"/>
      <c r="T125" s="1422" t="s">
        <v>82</v>
      </c>
    </row>
    <row r="126" spans="16:24" ht="19.2" thickBot="1" x14ac:dyDescent="0.35">
      <c r="P126" s="1420"/>
      <c r="Q126" s="1413"/>
      <c r="R126" s="281" t="s">
        <v>83</v>
      </c>
      <c r="S126" s="303" t="s">
        <v>84</v>
      </c>
      <c r="T126" s="1423"/>
    </row>
    <row r="127" spans="16:24" ht="16.8" x14ac:dyDescent="0.3">
      <c r="P127" s="1452" t="s">
        <v>85</v>
      </c>
      <c r="Q127" s="282" t="s">
        <v>4</v>
      </c>
      <c r="R127" s="283">
        <v>12</v>
      </c>
      <c r="S127" s="304">
        <v>10</v>
      </c>
      <c r="T127" s="284">
        <v>22</v>
      </c>
      <c r="V127" s="221">
        <f>R127+R135+R143</f>
        <v>26</v>
      </c>
      <c r="W127" s="221">
        <f t="shared" ref="W127:X127" si="4">S127+S135+S143</f>
        <v>23</v>
      </c>
      <c r="X127" s="221">
        <f t="shared" si="4"/>
        <v>49</v>
      </c>
    </row>
    <row r="128" spans="16:24" x14ac:dyDescent="0.3">
      <c r="P128" s="1425"/>
      <c r="Q128" s="285" t="s">
        <v>5</v>
      </c>
      <c r="R128" s="286">
        <v>13</v>
      </c>
      <c r="S128" s="305">
        <v>4</v>
      </c>
      <c r="T128" s="287">
        <v>17</v>
      </c>
      <c r="V128" s="221">
        <f t="shared" ref="V128:V130" si="5">R128+R136+R144</f>
        <v>18</v>
      </c>
      <c r="W128" s="221">
        <f t="shared" ref="W128:W130" si="6">S128+S136+S144</f>
        <v>6</v>
      </c>
      <c r="X128" s="221">
        <f t="shared" ref="X128:X130" si="7">T128+T136+T144</f>
        <v>24</v>
      </c>
    </row>
    <row r="129" spans="16:24" ht="25.2" x14ac:dyDescent="0.3">
      <c r="P129" s="1425"/>
      <c r="Q129" s="285" t="s">
        <v>86</v>
      </c>
      <c r="R129" s="286">
        <v>16</v>
      </c>
      <c r="S129" s="305">
        <v>8</v>
      </c>
      <c r="T129" s="287">
        <v>24</v>
      </c>
      <c r="V129" s="221">
        <f t="shared" si="5"/>
        <v>28</v>
      </c>
      <c r="W129" s="221">
        <f t="shared" si="6"/>
        <v>22</v>
      </c>
      <c r="X129" s="221">
        <f t="shared" si="7"/>
        <v>50</v>
      </c>
    </row>
    <row r="130" spans="16:24" ht="15" thickBot="1" x14ac:dyDescent="0.35">
      <c r="P130" s="1453" t="s">
        <v>82</v>
      </c>
      <c r="Q130" s="1413"/>
      <c r="R130" s="293">
        <v>41</v>
      </c>
      <c r="S130" s="306">
        <v>22</v>
      </c>
      <c r="T130" s="294">
        <v>63</v>
      </c>
      <c r="V130" s="221">
        <f t="shared" si="5"/>
        <v>70</v>
      </c>
      <c r="W130" s="221">
        <f t="shared" si="6"/>
        <v>47</v>
      </c>
      <c r="X130" s="221">
        <f t="shared" si="7"/>
        <v>117</v>
      </c>
    </row>
    <row r="131" spans="16:24" x14ac:dyDescent="0.3">
      <c r="P131" s="1414" t="s">
        <v>78</v>
      </c>
      <c r="Q131" s="1415"/>
      <c r="R131" s="1415"/>
      <c r="S131" s="1415"/>
      <c r="T131" s="1415"/>
    </row>
    <row r="132" spans="16:24" ht="15" thickBot="1" x14ac:dyDescent="0.35">
      <c r="P132" s="1416" t="s">
        <v>183</v>
      </c>
      <c r="Q132" s="1415"/>
      <c r="R132" s="1415"/>
      <c r="S132" s="1415"/>
      <c r="T132" s="1415"/>
    </row>
    <row r="133" spans="16:24" ht="15" thickBot="1" x14ac:dyDescent="0.35">
      <c r="P133" s="1449" t="s">
        <v>80</v>
      </c>
      <c r="Q133" s="1419"/>
      <c r="R133" s="1450" t="s">
        <v>81</v>
      </c>
      <c r="S133" s="1451"/>
      <c r="T133" s="1422" t="s">
        <v>82</v>
      </c>
    </row>
    <row r="134" spans="16:24" ht="19.2" thickBot="1" x14ac:dyDescent="0.35">
      <c r="P134" s="1420"/>
      <c r="Q134" s="1413"/>
      <c r="R134" s="281" t="s">
        <v>83</v>
      </c>
      <c r="S134" s="303" t="s">
        <v>84</v>
      </c>
      <c r="T134" s="1423"/>
    </row>
    <row r="135" spans="16:24" ht="16.8" x14ac:dyDescent="0.3">
      <c r="P135" s="1452" t="s">
        <v>85</v>
      </c>
      <c r="Q135" s="282" t="s">
        <v>4</v>
      </c>
      <c r="R135" s="283">
        <v>14</v>
      </c>
      <c r="S135" s="304">
        <v>12</v>
      </c>
      <c r="T135" s="284">
        <v>26</v>
      </c>
    </row>
    <row r="136" spans="16:24" x14ac:dyDescent="0.3">
      <c r="P136" s="1425"/>
      <c r="Q136" s="285" t="s">
        <v>5</v>
      </c>
      <c r="R136" s="286">
        <v>4</v>
      </c>
      <c r="S136" s="305">
        <v>1</v>
      </c>
      <c r="T136" s="287">
        <v>5</v>
      </c>
    </row>
    <row r="137" spans="16:24" ht="25.2" x14ac:dyDescent="0.3">
      <c r="P137" s="1425"/>
      <c r="Q137" s="285" t="s">
        <v>86</v>
      </c>
      <c r="R137" s="286">
        <v>11</v>
      </c>
      <c r="S137" s="305">
        <v>12</v>
      </c>
      <c r="T137" s="287">
        <v>23</v>
      </c>
    </row>
    <row r="138" spans="16:24" ht="15" thickBot="1" x14ac:dyDescent="0.35">
      <c r="P138" s="1453" t="s">
        <v>82</v>
      </c>
      <c r="Q138" s="1413"/>
      <c r="R138" s="293">
        <v>29</v>
      </c>
      <c r="S138" s="306">
        <v>25</v>
      </c>
      <c r="T138" s="294">
        <v>54</v>
      </c>
    </row>
    <row r="139" spans="16:24" x14ac:dyDescent="0.3">
      <c r="P139" s="1414" t="s">
        <v>78</v>
      </c>
      <c r="Q139" s="1415"/>
      <c r="R139" s="1415"/>
      <c r="S139" s="1415"/>
      <c r="T139" s="1415"/>
    </row>
    <row r="140" spans="16:24" ht="15" thickBot="1" x14ac:dyDescent="0.35">
      <c r="P140" s="1416" t="s">
        <v>184</v>
      </c>
      <c r="Q140" s="1415"/>
      <c r="R140" s="1415"/>
      <c r="S140" s="1415"/>
      <c r="T140" s="1415"/>
    </row>
    <row r="141" spans="16:24" ht="15" thickBot="1" x14ac:dyDescent="0.35">
      <c r="P141" s="1449" t="s">
        <v>80</v>
      </c>
      <c r="Q141" s="1419"/>
      <c r="R141" s="1450" t="s">
        <v>81</v>
      </c>
      <c r="S141" s="1451"/>
      <c r="T141" s="1422" t="s">
        <v>82</v>
      </c>
    </row>
    <row r="142" spans="16:24" ht="19.2" thickBot="1" x14ac:dyDescent="0.35">
      <c r="P142" s="1420"/>
      <c r="Q142" s="1413"/>
      <c r="R142" s="281" t="s">
        <v>83</v>
      </c>
      <c r="S142" s="303" t="s">
        <v>84</v>
      </c>
      <c r="T142" s="1423"/>
    </row>
    <row r="143" spans="16:24" x14ac:dyDescent="0.3">
      <c r="P143" s="1452" t="s">
        <v>85</v>
      </c>
      <c r="Q143" s="282" t="s">
        <v>5</v>
      </c>
      <c r="R143" s="283">
        <v>0</v>
      </c>
      <c r="S143" s="304">
        <v>1</v>
      </c>
      <c r="T143" s="284">
        <v>1</v>
      </c>
    </row>
    <row r="144" spans="16:24" ht="25.2" x14ac:dyDescent="0.3">
      <c r="P144" s="1425"/>
      <c r="Q144" s="285" t="s">
        <v>86</v>
      </c>
      <c r="R144" s="286">
        <v>1</v>
      </c>
      <c r="S144" s="305">
        <v>1</v>
      </c>
      <c r="T144" s="287">
        <v>2</v>
      </c>
    </row>
    <row r="145" spans="16:20" ht="15" thickBot="1" x14ac:dyDescent="0.35">
      <c r="P145" s="1453" t="s">
        <v>82</v>
      </c>
      <c r="Q145" s="1413"/>
      <c r="R145" s="293">
        <v>1</v>
      </c>
      <c r="S145" s="306">
        <v>2</v>
      </c>
      <c r="T145" s="294">
        <v>3</v>
      </c>
    </row>
  </sheetData>
  <mergeCells count="188">
    <mergeCell ref="P143:P144"/>
    <mergeCell ref="P145:Q145"/>
    <mergeCell ref="H87:L87"/>
    <mergeCell ref="H88:L88"/>
    <mergeCell ref="H89:I90"/>
    <mergeCell ref="J89:K89"/>
    <mergeCell ref="L89:L90"/>
    <mergeCell ref="H91:H93"/>
    <mergeCell ref="H94:I94"/>
    <mergeCell ref="H96:L96"/>
    <mergeCell ref="H97:L97"/>
    <mergeCell ref="H98:I99"/>
    <mergeCell ref="J98:K98"/>
    <mergeCell ref="L98:L99"/>
    <mergeCell ref="H100:H102"/>
    <mergeCell ref="H103:I103"/>
    <mergeCell ref="H105:L105"/>
    <mergeCell ref="H106:L106"/>
    <mergeCell ref="H107:I108"/>
    <mergeCell ref="J107:K107"/>
    <mergeCell ref="L107:L108"/>
    <mergeCell ref="H109:H111"/>
    <mergeCell ref="H112:I112"/>
    <mergeCell ref="P133:Q134"/>
    <mergeCell ref="R133:S133"/>
    <mergeCell ref="T133:T134"/>
    <mergeCell ref="P135:P137"/>
    <mergeCell ref="P138:Q138"/>
    <mergeCell ref="P139:T139"/>
    <mergeCell ref="P140:T140"/>
    <mergeCell ref="P141:Q142"/>
    <mergeCell ref="R141:S141"/>
    <mergeCell ref="T141:T142"/>
    <mergeCell ref="P123:T123"/>
    <mergeCell ref="P124:T124"/>
    <mergeCell ref="P125:Q126"/>
    <mergeCell ref="R125:S125"/>
    <mergeCell ref="T125:T126"/>
    <mergeCell ref="P127:P129"/>
    <mergeCell ref="P130:Q130"/>
    <mergeCell ref="P131:T131"/>
    <mergeCell ref="P132:T132"/>
    <mergeCell ref="P1:V1"/>
    <mergeCell ref="P2:V2"/>
    <mergeCell ref="P3:Q4"/>
    <mergeCell ref="R3:T4"/>
    <mergeCell ref="V3:V4"/>
    <mergeCell ref="P5:P43"/>
    <mergeCell ref="Q5:Q11"/>
    <mergeCell ref="R5:R8"/>
    <mergeCell ref="S5:S7"/>
    <mergeCell ref="S8:T8"/>
    <mergeCell ref="S43:T43"/>
    <mergeCell ref="Q28:Q35"/>
    <mergeCell ref="R28:R31"/>
    <mergeCell ref="S28:S30"/>
    <mergeCell ref="S27:T27"/>
    <mergeCell ref="Q12:Q19"/>
    <mergeCell ref="R12:R15"/>
    <mergeCell ref="S12:S14"/>
    <mergeCell ref="R9:R11"/>
    <mergeCell ref="S9:S10"/>
    <mergeCell ref="S11:T11"/>
    <mergeCell ref="S35:T35"/>
    <mergeCell ref="Q36:Q43"/>
    <mergeCell ref="R36:R39"/>
    <mergeCell ref="S36:S38"/>
    <mergeCell ref="S39:T39"/>
    <mergeCell ref="R40:R43"/>
    <mergeCell ref="S40:S42"/>
    <mergeCell ref="S15:T15"/>
    <mergeCell ref="R16:R19"/>
    <mergeCell ref="S16:S18"/>
    <mergeCell ref="S19:T19"/>
    <mergeCell ref="Q20:Q27"/>
    <mergeCell ref="R20:R23"/>
    <mergeCell ref="S20:S22"/>
    <mergeCell ref="S23:T23"/>
    <mergeCell ref="R24:R27"/>
    <mergeCell ref="S24:S26"/>
    <mergeCell ref="S62:S64"/>
    <mergeCell ref="S65:T65"/>
    <mergeCell ref="R66:R69"/>
    <mergeCell ref="S66:S68"/>
    <mergeCell ref="S69:T69"/>
    <mergeCell ref="R52:R54"/>
    <mergeCell ref="S52:S53"/>
    <mergeCell ref="S54:T54"/>
    <mergeCell ref="Q55:Q61"/>
    <mergeCell ref="R55:R58"/>
    <mergeCell ref="S55:S57"/>
    <mergeCell ref="S58:T58"/>
    <mergeCell ref="R59:R61"/>
    <mergeCell ref="S59:S60"/>
    <mergeCell ref="S61:T61"/>
    <mergeCell ref="Q48:Q54"/>
    <mergeCell ref="R48:R51"/>
    <mergeCell ref="S48:S50"/>
    <mergeCell ref="S51:T51"/>
    <mergeCell ref="Q62:Q69"/>
    <mergeCell ref="R62:R65"/>
    <mergeCell ref="R93:R94"/>
    <mergeCell ref="S78:S80"/>
    <mergeCell ref="S81:T81"/>
    <mergeCell ref="R82:R85"/>
    <mergeCell ref="S82:S84"/>
    <mergeCell ref="S85:T85"/>
    <mergeCell ref="Q70:Q77"/>
    <mergeCell ref="R70:R73"/>
    <mergeCell ref="S70:S72"/>
    <mergeCell ref="S73:T73"/>
    <mergeCell ref="R74:R77"/>
    <mergeCell ref="S74:S76"/>
    <mergeCell ref="S77:T77"/>
    <mergeCell ref="Q78:Q85"/>
    <mergeCell ref="R78:R81"/>
    <mergeCell ref="G14:G16"/>
    <mergeCell ref="S98:T98"/>
    <mergeCell ref="R99:R101"/>
    <mergeCell ref="S99:S100"/>
    <mergeCell ref="S101:T101"/>
    <mergeCell ref="P86:V86"/>
    <mergeCell ref="P87:V87"/>
    <mergeCell ref="P88:Q89"/>
    <mergeCell ref="R88:T89"/>
    <mergeCell ref="V88:V89"/>
    <mergeCell ref="P90:P116"/>
    <mergeCell ref="Q90:Q92"/>
    <mergeCell ref="R90:R92"/>
    <mergeCell ref="S90:S91"/>
    <mergeCell ref="S92:T92"/>
    <mergeCell ref="S110:S112"/>
    <mergeCell ref="S113:T113"/>
    <mergeCell ref="R114:R116"/>
    <mergeCell ref="S114:S115"/>
    <mergeCell ref="S116:T116"/>
    <mergeCell ref="Q102:Q109"/>
    <mergeCell ref="Q110:Q116"/>
    <mergeCell ref="R110:R113"/>
    <mergeCell ref="Q93:Q94"/>
    <mergeCell ref="P46:Q47"/>
    <mergeCell ref="R46:T47"/>
    <mergeCell ref="V46:V47"/>
    <mergeCell ref="P48:P85"/>
    <mergeCell ref="R102:R105"/>
    <mergeCell ref="S102:S104"/>
    <mergeCell ref="S105:T105"/>
    <mergeCell ref="F6:J6"/>
    <mergeCell ref="F7:J7"/>
    <mergeCell ref="F8:H9"/>
    <mergeCell ref="J8:J9"/>
    <mergeCell ref="F10:F13"/>
    <mergeCell ref="G10:G12"/>
    <mergeCell ref="G13:H13"/>
    <mergeCell ref="S31:T31"/>
    <mergeCell ref="R32:R35"/>
    <mergeCell ref="S32:S34"/>
    <mergeCell ref="F23:F26"/>
    <mergeCell ref="G23:G25"/>
    <mergeCell ref="G26:H26"/>
    <mergeCell ref="F27:F30"/>
    <mergeCell ref="G27:G29"/>
    <mergeCell ref="G30:H30"/>
    <mergeCell ref="F14:F17"/>
    <mergeCell ref="R106:R109"/>
    <mergeCell ref="S106:S108"/>
    <mergeCell ref="S109:T109"/>
    <mergeCell ref="S94:T94"/>
    <mergeCell ref="Q95:Q101"/>
    <mergeCell ref="R95:R98"/>
    <mergeCell ref="S95:S97"/>
    <mergeCell ref="G17:H17"/>
    <mergeCell ref="F19:J19"/>
    <mergeCell ref="F20:J20"/>
    <mergeCell ref="F21:H22"/>
    <mergeCell ref="J21:J22"/>
    <mergeCell ref="F39:F42"/>
    <mergeCell ref="G39:G41"/>
    <mergeCell ref="G42:H42"/>
    <mergeCell ref="F31:J31"/>
    <mergeCell ref="F32:J32"/>
    <mergeCell ref="F33:H34"/>
    <mergeCell ref="J33:J34"/>
    <mergeCell ref="F35:F38"/>
    <mergeCell ref="G35:G37"/>
    <mergeCell ref="G38:H38"/>
    <mergeCell ref="P44:V44"/>
    <mergeCell ref="P45:V45"/>
  </mergeCells>
  <pageMargins left="0.7" right="0.7" top="0.75" bottom="0.75" header="0.3" footer="0.3"/>
  <pageSetup paperSize="9" scale="33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K1:Z138"/>
  <sheetViews>
    <sheetView topLeftCell="H98" workbookViewId="0">
      <selection activeCell="S136" sqref="S136:T136"/>
    </sheetView>
  </sheetViews>
  <sheetFormatPr defaultRowHeight="14.4" x14ac:dyDescent="0.3"/>
  <sheetData>
    <row r="1" spans="16:26" x14ac:dyDescent="0.3">
      <c r="P1" s="1501" t="s">
        <v>220</v>
      </c>
      <c r="Q1" s="1489"/>
      <c r="R1" s="1489"/>
      <c r="S1" s="1489"/>
      <c r="T1" s="1489"/>
      <c r="U1" s="1489"/>
      <c r="V1" s="1489"/>
      <c r="W1" s="1489"/>
      <c r="X1" s="1489"/>
      <c r="Y1" s="1489"/>
      <c r="Z1" s="544"/>
    </row>
    <row r="2" spans="16:26" ht="15" thickBot="1" x14ac:dyDescent="0.35">
      <c r="P2" s="1502" t="s">
        <v>79</v>
      </c>
      <c r="Q2" s="1489"/>
      <c r="R2" s="1489"/>
      <c r="S2" s="1489"/>
      <c r="T2" s="1489"/>
      <c r="U2" s="1489"/>
      <c r="V2" s="1489"/>
      <c r="W2" s="1489"/>
      <c r="X2" s="1489"/>
      <c r="Y2" s="1489"/>
      <c r="Z2" s="544"/>
    </row>
    <row r="3" spans="16:26" ht="15" thickBot="1" x14ac:dyDescent="0.35">
      <c r="P3" s="1503" t="s">
        <v>81</v>
      </c>
      <c r="Q3" s="1504" t="s">
        <v>217</v>
      </c>
      <c r="R3" s="1505"/>
      <c r="S3" s="1506"/>
      <c r="T3" s="1507" t="s">
        <v>168</v>
      </c>
      <c r="U3" s="1508"/>
      <c r="V3" s="1508"/>
      <c r="W3" s="1508"/>
      <c r="X3" s="1509"/>
      <c r="Y3" s="1510" t="s">
        <v>82</v>
      </c>
      <c r="Z3" s="544"/>
    </row>
    <row r="4" spans="16:26" ht="19.2" thickBot="1" x14ac:dyDescent="0.35">
      <c r="P4" s="1495"/>
      <c r="Q4" s="1497"/>
      <c r="R4" s="1497"/>
      <c r="S4" s="1500"/>
      <c r="T4" s="545" t="s">
        <v>124</v>
      </c>
      <c r="U4" s="546" t="s">
        <v>125</v>
      </c>
      <c r="V4" s="546" t="s">
        <v>126</v>
      </c>
      <c r="W4" s="546" t="s">
        <v>127</v>
      </c>
      <c r="X4" s="546" t="s">
        <v>128</v>
      </c>
      <c r="Y4" s="1511"/>
      <c r="Z4" s="544"/>
    </row>
    <row r="5" spans="16:26" ht="16.8" x14ac:dyDescent="0.3">
      <c r="P5" s="1485" t="s">
        <v>83</v>
      </c>
      <c r="Q5" s="1488" t="s">
        <v>218</v>
      </c>
      <c r="R5" s="1491" t="s">
        <v>85</v>
      </c>
      <c r="S5" s="547" t="s">
        <v>4</v>
      </c>
      <c r="T5" s="548">
        <v>21</v>
      </c>
      <c r="U5" s="549">
        <v>40</v>
      </c>
      <c r="V5" s="549">
        <v>1162</v>
      </c>
      <c r="W5" s="549">
        <v>1191</v>
      </c>
      <c r="X5" s="549">
        <v>197</v>
      </c>
      <c r="Y5" s="550">
        <v>2611</v>
      </c>
      <c r="Z5" s="544"/>
    </row>
    <row r="6" spans="16:26" x14ac:dyDescent="0.3">
      <c r="P6" s="1486"/>
      <c r="Q6" s="1489"/>
      <c r="R6" s="1489"/>
      <c r="S6" s="551" t="s">
        <v>5</v>
      </c>
      <c r="T6" s="552">
        <v>9</v>
      </c>
      <c r="U6" s="553">
        <v>36</v>
      </c>
      <c r="V6" s="553">
        <v>664</v>
      </c>
      <c r="W6" s="553">
        <v>438</v>
      </c>
      <c r="X6" s="553">
        <v>102</v>
      </c>
      <c r="Y6" s="554">
        <v>1249</v>
      </c>
      <c r="Z6" s="544"/>
    </row>
    <row r="7" spans="16:26" ht="25.2" x14ac:dyDescent="0.3">
      <c r="P7" s="1486"/>
      <c r="Q7" s="1489"/>
      <c r="R7" s="1489"/>
      <c r="S7" s="551" t="s">
        <v>86</v>
      </c>
      <c r="T7" s="552">
        <v>32</v>
      </c>
      <c r="U7" s="553">
        <v>63</v>
      </c>
      <c r="V7" s="553">
        <v>634</v>
      </c>
      <c r="W7" s="553">
        <v>343</v>
      </c>
      <c r="X7" s="553">
        <v>73</v>
      </c>
      <c r="Y7" s="554">
        <v>1145</v>
      </c>
      <c r="Z7" s="544"/>
    </row>
    <row r="8" spans="16:26" x14ac:dyDescent="0.3">
      <c r="P8" s="1486"/>
      <c r="Q8" s="1490"/>
      <c r="R8" s="1492" t="s">
        <v>82</v>
      </c>
      <c r="S8" s="1493"/>
      <c r="T8" s="555">
        <v>62</v>
      </c>
      <c r="U8" s="556">
        <v>139</v>
      </c>
      <c r="V8" s="556">
        <v>2460</v>
      </c>
      <c r="W8" s="556">
        <v>1972</v>
      </c>
      <c r="X8" s="556">
        <v>372</v>
      </c>
      <c r="Y8" s="557">
        <v>5005</v>
      </c>
      <c r="Z8" s="544"/>
    </row>
    <row r="9" spans="16:26" ht="16.8" x14ac:dyDescent="0.3">
      <c r="P9" s="1486"/>
      <c r="Q9" s="1512" t="s">
        <v>219</v>
      </c>
      <c r="R9" s="1498" t="s">
        <v>85</v>
      </c>
      <c r="S9" s="558" t="s">
        <v>4</v>
      </c>
      <c r="T9" s="567"/>
      <c r="U9" s="568"/>
      <c r="V9" s="569">
        <v>3</v>
      </c>
      <c r="W9" s="569">
        <v>3</v>
      </c>
      <c r="X9" s="569">
        <v>2</v>
      </c>
      <c r="Y9" s="570">
        <v>8</v>
      </c>
      <c r="Z9" s="544"/>
    </row>
    <row r="10" spans="16:26" x14ac:dyDescent="0.3">
      <c r="P10" s="1486"/>
      <c r="Q10" s="1489"/>
      <c r="R10" s="1489"/>
      <c r="S10" s="551" t="s">
        <v>5</v>
      </c>
      <c r="T10" s="571"/>
      <c r="U10" s="572"/>
      <c r="V10" s="573">
        <v>4</v>
      </c>
      <c r="W10" s="573">
        <v>3</v>
      </c>
      <c r="X10" s="573">
        <v>3</v>
      </c>
      <c r="Y10" s="574">
        <v>10</v>
      </c>
      <c r="Z10" s="544"/>
    </row>
    <row r="11" spans="16:26" ht="25.2" x14ac:dyDescent="0.3">
      <c r="P11" s="1486"/>
      <c r="Q11" s="1489"/>
      <c r="R11" s="1489"/>
      <c r="S11" s="551" t="s">
        <v>86</v>
      </c>
      <c r="T11" s="571"/>
      <c r="U11" s="572"/>
      <c r="V11" s="573">
        <v>7</v>
      </c>
      <c r="W11" s="573">
        <v>4</v>
      </c>
      <c r="X11" s="573">
        <v>2</v>
      </c>
      <c r="Y11" s="574">
        <v>13</v>
      </c>
      <c r="Z11" s="544"/>
    </row>
    <row r="12" spans="16:26" x14ac:dyDescent="0.3">
      <c r="P12" s="1487"/>
      <c r="Q12" s="1490"/>
      <c r="R12" s="1492" t="s">
        <v>82</v>
      </c>
      <c r="S12" s="1493"/>
      <c r="T12" s="575"/>
      <c r="U12" s="576"/>
      <c r="V12" s="577">
        <v>14</v>
      </c>
      <c r="W12" s="577">
        <v>10</v>
      </c>
      <c r="X12" s="577">
        <v>7</v>
      </c>
      <c r="Y12" s="578">
        <v>31</v>
      </c>
      <c r="Z12" s="544"/>
    </row>
    <row r="13" spans="16:26" ht="17.399999999999999" thickBot="1" x14ac:dyDescent="0.35">
      <c r="P13" s="1494" t="s">
        <v>84</v>
      </c>
      <c r="Q13" s="1512" t="s">
        <v>218</v>
      </c>
      <c r="R13" s="1498" t="s">
        <v>85</v>
      </c>
      <c r="S13" s="558" t="s">
        <v>4</v>
      </c>
      <c r="T13" s="563">
        <v>1</v>
      </c>
      <c r="U13" s="560">
        <v>2</v>
      </c>
      <c r="V13" s="560">
        <v>130</v>
      </c>
      <c r="W13" s="560">
        <v>154</v>
      </c>
      <c r="X13" s="560">
        <v>30</v>
      </c>
      <c r="Y13" s="561">
        <v>317</v>
      </c>
      <c r="Z13" s="544"/>
    </row>
    <row r="14" spans="16:26" x14ac:dyDescent="0.3">
      <c r="P14" s="1486"/>
      <c r="Q14" s="1489"/>
      <c r="R14" s="1489"/>
      <c r="S14" s="551" t="s">
        <v>5</v>
      </c>
      <c r="T14" s="552">
        <v>1</v>
      </c>
      <c r="U14" s="553">
        <v>5</v>
      </c>
      <c r="V14" s="553">
        <v>93</v>
      </c>
      <c r="W14" s="553">
        <v>45</v>
      </c>
      <c r="X14" s="553">
        <v>22</v>
      </c>
      <c r="Y14" s="554">
        <v>166</v>
      </c>
      <c r="Z14" s="544"/>
    </row>
    <row r="15" spans="16:26" ht="25.2" x14ac:dyDescent="0.3">
      <c r="P15" s="1486"/>
      <c r="Q15" s="1489"/>
      <c r="R15" s="1489"/>
      <c r="S15" s="551" t="s">
        <v>86</v>
      </c>
      <c r="T15" s="552">
        <v>0</v>
      </c>
      <c r="U15" s="553">
        <v>3</v>
      </c>
      <c r="V15" s="553">
        <v>43</v>
      </c>
      <c r="W15" s="553">
        <v>31</v>
      </c>
      <c r="X15" s="553">
        <v>13</v>
      </c>
      <c r="Y15" s="554">
        <v>90</v>
      </c>
      <c r="Z15" s="544"/>
    </row>
    <row r="16" spans="16:26" x14ac:dyDescent="0.3">
      <c r="P16" s="1486"/>
      <c r="Q16" s="1490"/>
      <c r="R16" s="1492" t="s">
        <v>82</v>
      </c>
      <c r="S16" s="1493"/>
      <c r="T16" s="555">
        <v>2</v>
      </c>
      <c r="U16" s="556">
        <v>10</v>
      </c>
      <c r="V16" s="556">
        <v>266</v>
      </c>
      <c r="W16" s="556">
        <v>230</v>
      </c>
      <c r="X16" s="556">
        <v>65</v>
      </c>
      <c r="Y16" s="557">
        <v>573</v>
      </c>
      <c r="Z16" s="544"/>
    </row>
    <row r="17" spans="11:26" ht="17.399999999999999" thickBot="1" x14ac:dyDescent="0.35">
      <c r="P17" s="1486"/>
      <c r="Q17" s="1496" t="s">
        <v>219</v>
      </c>
      <c r="R17" s="1498" t="s">
        <v>85</v>
      </c>
      <c r="S17" s="558" t="s">
        <v>4</v>
      </c>
      <c r="T17" s="567"/>
      <c r="U17" s="568"/>
      <c r="V17" s="569">
        <v>1</v>
      </c>
      <c r="W17" s="569">
        <v>4</v>
      </c>
      <c r="X17" s="569">
        <v>4</v>
      </c>
      <c r="Y17" s="570">
        <v>9</v>
      </c>
      <c r="Z17" s="544"/>
    </row>
    <row r="18" spans="11:26" x14ac:dyDescent="0.3">
      <c r="P18" s="1486"/>
      <c r="Q18" s="1489"/>
      <c r="R18" s="1489"/>
      <c r="S18" s="551" t="s">
        <v>5</v>
      </c>
      <c r="T18" s="571"/>
      <c r="U18" s="572"/>
      <c r="V18" s="573">
        <v>2</v>
      </c>
      <c r="W18" s="573">
        <v>1</v>
      </c>
      <c r="X18" s="573">
        <v>1</v>
      </c>
      <c r="Y18" s="574">
        <v>4</v>
      </c>
      <c r="Z18" s="544"/>
    </row>
    <row r="19" spans="11:26" ht="25.2" x14ac:dyDescent="0.3">
      <c r="P19" s="1486"/>
      <c r="Q19" s="1489"/>
      <c r="R19" s="1489"/>
      <c r="S19" s="551" t="s">
        <v>86</v>
      </c>
      <c r="T19" s="571"/>
      <c r="U19" s="572"/>
      <c r="V19" s="573">
        <v>3</v>
      </c>
      <c r="W19" s="573">
        <v>4</v>
      </c>
      <c r="X19" s="573">
        <v>1</v>
      </c>
      <c r="Y19" s="574">
        <v>8</v>
      </c>
      <c r="Z19" s="544"/>
    </row>
    <row r="20" spans="11:26" ht="15" thickBot="1" x14ac:dyDescent="0.35">
      <c r="P20" s="1495"/>
      <c r="Q20" s="1497"/>
      <c r="R20" s="1499" t="s">
        <v>82</v>
      </c>
      <c r="S20" s="1500"/>
      <c r="T20" s="579"/>
      <c r="U20" s="580"/>
      <c r="V20" s="581">
        <v>6</v>
      </c>
      <c r="W20" s="581">
        <v>9</v>
      </c>
      <c r="X20" s="581">
        <v>6</v>
      </c>
      <c r="Y20" s="582">
        <v>21</v>
      </c>
      <c r="Z20" s="583">
        <f>Y12+Y20</f>
        <v>52</v>
      </c>
    </row>
    <row r="23" spans="11:26" x14ac:dyDescent="0.3">
      <c r="P23" s="1501" t="s">
        <v>221</v>
      </c>
      <c r="Q23" s="1489"/>
      <c r="R23" s="1489"/>
      <c r="S23" s="1489"/>
      <c r="T23" s="1489"/>
      <c r="U23" s="1489"/>
      <c r="V23" s="1489"/>
      <c r="W23" s="1489"/>
      <c r="X23" s="1489"/>
      <c r="Y23" s="1489"/>
      <c r="Z23" s="544"/>
    </row>
    <row r="24" spans="11:26" ht="15" thickBot="1" x14ac:dyDescent="0.35">
      <c r="P24" s="1502" t="s">
        <v>79</v>
      </c>
      <c r="Q24" s="1489"/>
      <c r="R24" s="1489"/>
      <c r="S24" s="1489"/>
      <c r="T24" s="1489"/>
      <c r="U24" s="1489"/>
      <c r="V24" s="1489"/>
      <c r="W24" s="1489"/>
      <c r="X24" s="1489"/>
      <c r="Y24" s="1489"/>
      <c r="Z24" s="544"/>
    </row>
    <row r="25" spans="11:26" ht="15" thickBot="1" x14ac:dyDescent="0.35">
      <c r="P25" s="1503" t="s">
        <v>81</v>
      </c>
      <c r="Q25" s="1504" t="s">
        <v>222</v>
      </c>
      <c r="R25" s="1505"/>
      <c r="S25" s="1506"/>
      <c r="T25" s="1507" t="s">
        <v>169</v>
      </c>
      <c r="U25" s="1508"/>
      <c r="V25" s="1508"/>
      <c r="W25" s="1508"/>
      <c r="X25" s="1509"/>
      <c r="Y25" s="1510" t="s">
        <v>82</v>
      </c>
      <c r="Z25" s="544"/>
    </row>
    <row r="26" spans="11:26" ht="19.2" thickBot="1" x14ac:dyDescent="0.35">
      <c r="P26" s="1495"/>
      <c r="Q26" s="1497"/>
      <c r="R26" s="1497"/>
      <c r="S26" s="1500"/>
      <c r="T26" s="545" t="s">
        <v>124</v>
      </c>
      <c r="U26" s="546" t="s">
        <v>125</v>
      </c>
      <c r="V26" s="546" t="s">
        <v>126</v>
      </c>
      <c r="W26" s="546" t="s">
        <v>127</v>
      </c>
      <c r="X26" s="546" t="s">
        <v>128</v>
      </c>
      <c r="Y26" s="1511"/>
      <c r="Z26" s="544"/>
    </row>
    <row r="27" spans="11:26" ht="16.8" x14ac:dyDescent="0.3">
      <c r="P27" s="1485" t="s">
        <v>83</v>
      </c>
      <c r="Q27" s="1488" t="s">
        <v>218</v>
      </c>
      <c r="R27" s="1491" t="s">
        <v>85</v>
      </c>
      <c r="S27" s="547" t="s">
        <v>4</v>
      </c>
      <c r="T27" s="548">
        <v>25</v>
      </c>
      <c r="U27" s="549">
        <v>29</v>
      </c>
      <c r="V27" s="549">
        <v>1230</v>
      </c>
      <c r="W27" s="549">
        <v>1338</v>
      </c>
      <c r="X27" s="549">
        <v>202</v>
      </c>
      <c r="Y27" s="550">
        <v>2824</v>
      </c>
      <c r="Z27" s="544"/>
    </row>
    <row r="28" spans="11:26" x14ac:dyDescent="0.3">
      <c r="P28" s="1486"/>
      <c r="Q28" s="1489"/>
      <c r="R28" s="1489"/>
      <c r="S28" s="551" t="s">
        <v>5</v>
      </c>
      <c r="T28" s="552">
        <v>21</v>
      </c>
      <c r="U28" s="553">
        <v>45</v>
      </c>
      <c r="V28" s="553">
        <v>966</v>
      </c>
      <c r="W28" s="553">
        <v>632</v>
      </c>
      <c r="X28" s="553">
        <v>149</v>
      </c>
      <c r="Y28" s="554">
        <v>1813</v>
      </c>
      <c r="Z28" s="544"/>
    </row>
    <row r="29" spans="11:26" ht="25.2" x14ac:dyDescent="0.3">
      <c r="P29" s="1486"/>
      <c r="Q29" s="1489"/>
      <c r="R29" s="1489"/>
      <c r="S29" s="551" t="s">
        <v>86</v>
      </c>
      <c r="T29" s="552">
        <v>33</v>
      </c>
      <c r="U29" s="553">
        <v>44</v>
      </c>
      <c r="V29" s="553">
        <v>852</v>
      </c>
      <c r="W29" s="553">
        <v>428</v>
      </c>
      <c r="X29" s="553">
        <v>104</v>
      </c>
      <c r="Y29" s="554">
        <v>1461</v>
      </c>
      <c r="Z29" s="544"/>
    </row>
    <row r="30" spans="11:26" x14ac:dyDescent="0.3">
      <c r="P30" s="1486"/>
      <c r="Q30" s="1490"/>
      <c r="R30" s="1492" t="s">
        <v>82</v>
      </c>
      <c r="S30" s="1493"/>
      <c r="T30" s="555">
        <v>79</v>
      </c>
      <c r="U30" s="556">
        <v>118</v>
      </c>
      <c r="V30" s="556">
        <v>3048</v>
      </c>
      <c r="W30" s="556">
        <v>2398</v>
      </c>
      <c r="X30" s="556">
        <v>455</v>
      </c>
      <c r="Y30" s="557">
        <v>6098</v>
      </c>
      <c r="Z30" s="544"/>
    </row>
    <row r="31" spans="11:26" ht="16.8" x14ac:dyDescent="0.3">
      <c r="K31">
        <v>99</v>
      </c>
      <c r="P31" s="1486"/>
      <c r="Q31" s="1512" t="s">
        <v>219</v>
      </c>
      <c r="R31" s="1498" t="s">
        <v>85</v>
      </c>
      <c r="S31" s="558" t="s">
        <v>4</v>
      </c>
      <c r="T31" s="567"/>
      <c r="U31" s="568"/>
      <c r="V31" s="569">
        <v>3</v>
      </c>
      <c r="W31" s="569">
        <v>7</v>
      </c>
      <c r="X31" s="569">
        <v>3</v>
      </c>
      <c r="Y31" s="570">
        <v>13</v>
      </c>
      <c r="Z31" s="544"/>
    </row>
    <row r="32" spans="11:26" x14ac:dyDescent="0.3">
      <c r="P32" s="1486"/>
      <c r="Q32" s="1489"/>
      <c r="R32" s="1489"/>
      <c r="S32" s="551" t="s">
        <v>5</v>
      </c>
      <c r="T32" s="571"/>
      <c r="U32" s="572"/>
      <c r="V32" s="573">
        <v>3</v>
      </c>
      <c r="W32" s="573">
        <v>1</v>
      </c>
      <c r="X32" s="573">
        <v>0</v>
      </c>
      <c r="Y32" s="574">
        <v>4</v>
      </c>
      <c r="Z32" s="544"/>
    </row>
    <row r="33" spans="16:26" ht="25.2" x14ac:dyDescent="0.3">
      <c r="P33" s="1486"/>
      <c r="Q33" s="1489"/>
      <c r="R33" s="1489"/>
      <c r="S33" s="551" t="s">
        <v>86</v>
      </c>
      <c r="T33" s="571"/>
      <c r="U33" s="572"/>
      <c r="V33" s="573">
        <v>1</v>
      </c>
      <c r="W33" s="573">
        <v>5</v>
      </c>
      <c r="X33" s="573">
        <v>3</v>
      </c>
      <c r="Y33" s="574">
        <v>9</v>
      </c>
      <c r="Z33" s="544"/>
    </row>
    <row r="34" spans="16:26" x14ac:dyDescent="0.3">
      <c r="P34" s="1487"/>
      <c r="Q34" s="1490"/>
      <c r="R34" s="1492" t="s">
        <v>82</v>
      </c>
      <c r="S34" s="1493"/>
      <c r="T34" s="575"/>
      <c r="U34" s="576"/>
      <c r="V34" s="577">
        <v>7</v>
      </c>
      <c r="W34" s="577">
        <v>13</v>
      </c>
      <c r="X34" s="577">
        <v>6</v>
      </c>
      <c r="Y34" s="578">
        <v>26</v>
      </c>
      <c r="Z34" s="544"/>
    </row>
    <row r="35" spans="16:26" ht="17.399999999999999" thickBot="1" x14ac:dyDescent="0.35">
      <c r="P35" s="1494" t="s">
        <v>84</v>
      </c>
      <c r="Q35" s="1512" t="s">
        <v>218</v>
      </c>
      <c r="R35" s="1498" t="s">
        <v>85</v>
      </c>
      <c r="S35" s="558" t="s">
        <v>4</v>
      </c>
      <c r="T35" s="563">
        <v>4</v>
      </c>
      <c r="U35" s="560">
        <v>5</v>
      </c>
      <c r="V35" s="560">
        <v>138</v>
      </c>
      <c r="W35" s="560">
        <v>147</v>
      </c>
      <c r="X35" s="560">
        <v>28</v>
      </c>
      <c r="Y35" s="561">
        <v>322</v>
      </c>
      <c r="Z35" s="544"/>
    </row>
    <row r="36" spans="16:26" x14ac:dyDescent="0.3">
      <c r="P36" s="1486"/>
      <c r="Q36" s="1489"/>
      <c r="R36" s="1489"/>
      <c r="S36" s="551" t="s">
        <v>5</v>
      </c>
      <c r="T36" s="552">
        <v>3</v>
      </c>
      <c r="U36" s="553">
        <v>4</v>
      </c>
      <c r="V36" s="553">
        <v>82</v>
      </c>
      <c r="W36" s="553">
        <v>47</v>
      </c>
      <c r="X36" s="553">
        <v>21</v>
      </c>
      <c r="Y36" s="554">
        <v>157</v>
      </c>
      <c r="Z36" s="544"/>
    </row>
    <row r="37" spans="16:26" ht="25.2" x14ac:dyDescent="0.3">
      <c r="P37" s="1486"/>
      <c r="Q37" s="1489"/>
      <c r="R37" s="1489"/>
      <c r="S37" s="551" t="s">
        <v>86</v>
      </c>
      <c r="T37" s="552">
        <v>0</v>
      </c>
      <c r="U37" s="553">
        <v>2</v>
      </c>
      <c r="V37" s="553">
        <v>45</v>
      </c>
      <c r="W37" s="553">
        <v>44</v>
      </c>
      <c r="X37" s="553">
        <v>10</v>
      </c>
      <c r="Y37" s="554">
        <v>101</v>
      </c>
      <c r="Z37" s="544"/>
    </row>
    <row r="38" spans="16:26" x14ac:dyDescent="0.3">
      <c r="P38" s="1486"/>
      <c r="Q38" s="1490"/>
      <c r="R38" s="1492" t="s">
        <v>82</v>
      </c>
      <c r="S38" s="1493"/>
      <c r="T38" s="555">
        <v>7</v>
      </c>
      <c r="U38" s="556">
        <v>11</v>
      </c>
      <c r="V38" s="556">
        <v>265</v>
      </c>
      <c r="W38" s="556">
        <v>238</v>
      </c>
      <c r="X38" s="556">
        <v>59</v>
      </c>
      <c r="Y38" s="557">
        <v>580</v>
      </c>
      <c r="Z38" s="544"/>
    </row>
    <row r="39" spans="16:26" ht="17.399999999999999" thickBot="1" x14ac:dyDescent="0.35">
      <c r="P39" s="1486"/>
      <c r="Q39" s="1496" t="s">
        <v>219</v>
      </c>
      <c r="R39" s="1498" t="s">
        <v>85</v>
      </c>
      <c r="S39" s="558" t="s">
        <v>4</v>
      </c>
      <c r="T39" s="567"/>
      <c r="U39" s="568"/>
      <c r="V39" s="569">
        <v>1</v>
      </c>
      <c r="W39" s="569">
        <v>4</v>
      </c>
      <c r="X39" s="569">
        <v>4</v>
      </c>
      <c r="Y39" s="570">
        <v>9</v>
      </c>
      <c r="Z39" s="544"/>
    </row>
    <row r="40" spans="16:26" x14ac:dyDescent="0.3">
      <c r="P40" s="1486"/>
      <c r="Q40" s="1489"/>
      <c r="R40" s="1489"/>
      <c r="S40" s="551" t="s">
        <v>5</v>
      </c>
      <c r="T40" s="571"/>
      <c r="U40" s="572"/>
      <c r="V40" s="573">
        <v>0</v>
      </c>
      <c r="W40" s="573">
        <v>0</v>
      </c>
      <c r="X40" s="573">
        <v>1</v>
      </c>
      <c r="Y40" s="574">
        <v>1</v>
      </c>
      <c r="Z40" s="544"/>
    </row>
    <row r="41" spans="16:26" ht="25.2" x14ac:dyDescent="0.3">
      <c r="P41" s="1486"/>
      <c r="Q41" s="1489"/>
      <c r="R41" s="1489"/>
      <c r="S41" s="551" t="s">
        <v>86</v>
      </c>
      <c r="T41" s="571"/>
      <c r="U41" s="572"/>
      <c r="V41" s="573">
        <v>2</v>
      </c>
      <c r="W41" s="573">
        <v>4</v>
      </c>
      <c r="X41" s="573">
        <v>5</v>
      </c>
      <c r="Y41" s="574">
        <v>11</v>
      </c>
      <c r="Z41" s="544"/>
    </row>
    <row r="42" spans="16:26" ht="15" thickBot="1" x14ac:dyDescent="0.35">
      <c r="P42" s="1495"/>
      <c r="Q42" s="1497"/>
      <c r="R42" s="1499" t="s">
        <v>82</v>
      </c>
      <c r="S42" s="1500"/>
      <c r="T42" s="579"/>
      <c r="U42" s="580"/>
      <c r="V42" s="581">
        <v>3</v>
      </c>
      <c r="W42" s="581">
        <v>8</v>
      </c>
      <c r="X42" s="581">
        <v>10</v>
      </c>
      <c r="Y42" s="582">
        <v>21</v>
      </c>
      <c r="Z42" s="583">
        <f>Y34+Y42</f>
        <v>47</v>
      </c>
    </row>
    <row r="44" spans="16:26" x14ac:dyDescent="0.3">
      <c r="Z44" s="221">
        <f>Z20+Z42</f>
        <v>99</v>
      </c>
    </row>
    <row r="45" spans="16:26" x14ac:dyDescent="0.3">
      <c r="P45" s="1501" t="s">
        <v>223</v>
      </c>
      <c r="Q45" s="1489"/>
      <c r="R45" s="1489"/>
      <c r="S45" s="1489"/>
      <c r="T45" s="1489"/>
      <c r="U45" s="1489"/>
      <c r="V45" s="1489"/>
      <c r="W45" s="1489"/>
      <c r="X45" s="1489"/>
      <c r="Y45" s="1489"/>
      <c r="Z45" s="544"/>
    </row>
    <row r="46" spans="16:26" ht="15" thickBot="1" x14ac:dyDescent="0.35">
      <c r="P46" s="1502" t="s">
        <v>79</v>
      </c>
      <c r="Q46" s="1489"/>
      <c r="R46" s="1489"/>
      <c r="S46" s="1489"/>
      <c r="T46" s="1489"/>
      <c r="U46" s="1489"/>
      <c r="V46" s="1489"/>
      <c r="W46" s="1489"/>
      <c r="X46" s="1489"/>
      <c r="Y46" s="1489"/>
      <c r="Z46" s="544"/>
    </row>
    <row r="47" spans="16:26" ht="15" thickBot="1" x14ac:dyDescent="0.35">
      <c r="P47" s="1503" t="s">
        <v>81</v>
      </c>
      <c r="Q47" s="1504" t="s">
        <v>224</v>
      </c>
      <c r="R47" s="1505"/>
      <c r="S47" s="1506"/>
      <c r="T47" s="1507" t="s">
        <v>171</v>
      </c>
      <c r="U47" s="1508"/>
      <c r="V47" s="1508"/>
      <c r="W47" s="1508"/>
      <c r="X47" s="1509"/>
      <c r="Y47" s="1510" t="s">
        <v>82</v>
      </c>
      <c r="Z47" s="544"/>
    </row>
    <row r="48" spans="16:26" ht="19.2" thickBot="1" x14ac:dyDescent="0.35">
      <c r="P48" s="1495"/>
      <c r="Q48" s="1497"/>
      <c r="R48" s="1497"/>
      <c r="S48" s="1500"/>
      <c r="T48" s="545" t="s">
        <v>124</v>
      </c>
      <c r="U48" s="546" t="s">
        <v>125</v>
      </c>
      <c r="V48" s="546" t="s">
        <v>126</v>
      </c>
      <c r="W48" s="546" t="s">
        <v>127</v>
      </c>
      <c r="X48" s="546" t="s">
        <v>128</v>
      </c>
      <c r="Y48" s="1511"/>
      <c r="Z48" s="544"/>
    </row>
    <row r="49" spans="16:26" ht="16.8" x14ac:dyDescent="0.3">
      <c r="P49" s="1485" t="s">
        <v>83</v>
      </c>
      <c r="Q49" s="1488" t="s">
        <v>218</v>
      </c>
      <c r="R49" s="1491" t="s">
        <v>85</v>
      </c>
      <c r="S49" s="547" t="s">
        <v>4</v>
      </c>
      <c r="T49" s="548">
        <v>1</v>
      </c>
      <c r="U49" s="549">
        <v>0</v>
      </c>
      <c r="V49" s="549">
        <v>23</v>
      </c>
      <c r="W49" s="549">
        <v>22</v>
      </c>
      <c r="X49" s="549">
        <v>2</v>
      </c>
      <c r="Y49" s="550">
        <v>48</v>
      </c>
      <c r="Z49" s="544"/>
    </row>
    <row r="50" spans="16:26" x14ac:dyDescent="0.3">
      <c r="P50" s="1486"/>
      <c r="Q50" s="1489"/>
      <c r="R50" s="1489"/>
      <c r="S50" s="551" t="s">
        <v>5</v>
      </c>
      <c r="T50" s="552">
        <v>5</v>
      </c>
      <c r="U50" s="553">
        <v>1</v>
      </c>
      <c r="V50" s="553">
        <v>21</v>
      </c>
      <c r="W50" s="553">
        <v>9</v>
      </c>
      <c r="X50" s="553">
        <v>3</v>
      </c>
      <c r="Y50" s="554">
        <v>39</v>
      </c>
      <c r="Z50" s="544"/>
    </row>
    <row r="51" spans="16:26" ht="25.2" x14ac:dyDescent="0.3">
      <c r="P51" s="1486"/>
      <c r="Q51" s="1489"/>
      <c r="R51" s="1489"/>
      <c r="S51" s="551" t="s">
        <v>86</v>
      </c>
      <c r="T51" s="552">
        <v>2</v>
      </c>
      <c r="U51" s="553">
        <v>1</v>
      </c>
      <c r="V51" s="553">
        <v>17</v>
      </c>
      <c r="W51" s="553">
        <v>12</v>
      </c>
      <c r="X51" s="553">
        <v>0</v>
      </c>
      <c r="Y51" s="554">
        <v>32</v>
      </c>
      <c r="Z51" s="544"/>
    </row>
    <row r="52" spans="16:26" x14ac:dyDescent="0.3">
      <c r="P52" s="1487"/>
      <c r="Q52" s="1490"/>
      <c r="R52" s="1492" t="s">
        <v>82</v>
      </c>
      <c r="S52" s="1493"/>
      <c r="T52" s="555">
        <v>8</v>
      </c>
      <c r="U52" s="556">
        <v>2</v>
      </c>
      <c r="V52" s="556">
        <v>61</v>
      </c>
      <c r="W52" s="556">
        <v>43</v>
      </c>
      <c r="X52" s="556">
        <v>5</v>
      </c>
      <c r="Y52" s="557">
        <v>119</v>
      </c>
      <c r="Z52" s="544"/>
    </row>
    <row r="53" spans="16:26" ht="17.399999999999999" thickBot="1" x14ac:dyDescent="0.35">
      <c r="P53" s="1494" t="s">
        <v>84</v>
      </c>
      <c r="Q53" s="1496" t="s">
        <v>218</v>
      </c>
      <c r="R53" s="1498" t="s">
        <v>85</v>
      </c>
      <c r="S53" s="558" t="s">
        <v>4</v>
      </c>
      <c r="T53" s="559"/>
      <c r="U53" s="560">
        <v>0</v>
      </c>
      <c r="V53" s="560">
        <v>3</v>
      </c>
      <c r="W53" s="560">
        <v>3</v>
      </c>
      <c r="X53" s="560">
        <v>1</v>
      </c>
      <c r="Y53" s="561">
        <v>7</v>
      </c>
      <c r="Z53" s="544"/>
    </row>
    <row r="54" spans="16:26" x14ac:dyDescent="0.3">
      <c r="P54" s="1486"/>
      <c r="Q54" s="1489"/>
      <c r="R54" s="1489"/>
      <c r="S54" s="551" t="s">
        <v>5</v>
      </c>
      <c r="T54" s="562"/>
      <c r="U54" s="553">
        <v>0</v>
      </c>
      <c r="V54" s="553">
        <v>3</v>
      </c>
      <c r="W54" s="553">
        <v>1</v>
      </c>
      <c r="X54" s="553">
        <v>1</v>
      </c>
      <c r="Y54" s="554">
        <v>5</v>
      </c>
      <c r="Z54" s="544"/>
    </row>
    <row r="55" spans="16:26" ht="25.2" x14ac:dyDescent="0.3">
      <c r="P55" s="1486"/>
      <c r="Q55" s="1489"/>
      <c r="R55" s="1489"/>
      <c r="S55" s="551" t="s">
        <v>86</v>
      </c>
      <c r="T55" s="562"/>
      <c r="U55" s="553">
        <v>1</v>
      </c>
      <c r="V55" s="553">
        <v>2</v>
      </c>
      <c r="W55" s="553">
        <v>0</v>
      </c>
      <c r="X55" s="553">
        <v>0</v>
      </c>
      <c r="Y55" s="554">
        <v>3</v>
      </c>
      <c r="Z55" s="544"/>
    </row>
    <row r="56" spans="16:26" ht="15" thickBot="1" x14ac:dyDescent="0.35">
      <c r="P56" s="1495"/>
      <c r="Q56" s="1497"/>
      <c r="R56" s="1499" t="s">
        <v>82</v>
      </c>
      <c r="S56" s="1500"/>
      <c r="T56" s="564"/>
      <c r="U56" s="565">
        <v>1</v>
      </c>
      <c r="V56" s="565">
        <v>8</v>
      </c>
      <c r="W56" s="565">
        <v>4</v>
      </c>
      <c r="X56" s="565">
        <v>2</v>
      </c>
      <c r="Y56" s="566">
        <v>15</v>
      </c>
      <c r="Z56" s="544"/>
    </row>
    <row r="60" spans="16:26" x14ac:dyDescent="0.3">
      <c r="P60" s="1484" t="s">
        <v>277</v>
      </c>
      <c r="Q60" s="1455"/>
      <c r="R60" s="1455"/>
      <c r="S60" s="1455"/>
      <c r="T60" s="1455"/>
      <c r="U60" s="1455"/>
      <c r="V60" s="1455"/>
      <c r="W60" s="1455"/>
      <c r="X60" s="760"/>
    </row>
    <row r="61" spans="16:26" ht="15" thickBot="1" x14ac:dyDescent="0.35">
      <c r="P61" s="1475" t="s">
        <v>79</v>
      </c>
      <c r="Q61" s="1455"/>
      <c r="R61" s="1455"/>
      <c r="S61" s="1455"/>
      <c r="T61" s="1455"/>
      <c r="U61" s="1455"/>
      <c r="V61" s="1455"/>
      <c r="W61" s="1455"/>
      <c r="X61" s="760"/>
    </row>
    <row r="62" spans="16:26" ht="15" thickBot="1" x14ac:dyDescent="0.35">
      <c r="P62" s="1476" t="s">
        <v>191</v>
      </c>
      <c r="Q62" s="1477"/>
      <c r="R62" s="1478" t="s">
        <v>276</v>
      </c>
      <c r="S62" s="1477"/>
      <c r="T62" s="1479"/>
      <c r="U62" s="1480" t="s">
        <v>81</v>
      </c>
      <c r="V62" s="1481"/>
      <c r="W62" s="1482" t="s">
        <v>82</v>
      </c>
      <c r="X62" s="760"/>
    </row>
    <row r="63" spans="16:26" ht="19.2" thickBot="1" x14ac:dyDescent="0.35">
      <c r="P63" s="1466"/>
      <c r="Q63" s="1461"/>
      <c r="R63" s="1461"/>
      <c r="S63" s="1461"/>
      <c r="T63" s="1463"/>
      <c r="U63" s="761" t="s">
        <v>83</v>
      </c>
      <c r="V63" s="762" t="s">
        <v>84</v>
      </c>
      <c r="W63" s="1483"/>
      <c r="X63" s="760"/>
    </row>
    <row r="64" spans="16:26" ht="17.399999999999999" thickBot="1" x14ac:dyDescent="0.35">
      <c r="P64" s="1464"/>
      <c r="Q64" s="1467" t="s">
        <v>124</v>
      </c>
      <c r="R64" s="1467" t="s">
        <v>218</v>
      </c>
      <c r="S64" s="1468" t="s">
        <v>85</v>
      </c>
      <c r="T64" s="763" t="s">
        <v>4</v>
      </c>
      <c r="U64" s="764">
        <v>1</v>
      </c>
      <c r="V64" s="781"/>
      <c r="W64" s="765">
        <v>1</v>
      </c>
      <c r="X64" s="760"/>
    </row>
    <row r="65" spans="16:24" x14ac:dyDescent="0.3">
      <c r="P65" s="1465"/>
      <c r="Q65" s="1455"/>
      <c r="R65" s="1455"/>
      <c r="S65" s="1455"/>
      <c r="T65" s="766" t="s">
        <v>5</v>
      </c>
      <c r="U65" s="767">
        <v>1</v>
      </c>
      <c r="V65" s="782"/>
      <c r="W65" s="769">
        <v>1</v>
      </c>
      <c r="X65" s="760"/>
    </row>
    <row r="66" spans="16:24" ht="25.2" x14ac:dyDescent="0.3">
      <c r="P66" s="1465"/>
      <c r="Q66" s="1455"/>
      <c r="R66" s="1455"/>
      <c r="S66" s="1455"/>
      <c r="T66" s="766" t="s">
        <v>86</v>
      </c>
      <c r="U66" s="767">
        <v>11</v>
      </c>
      <c r="V66" s="782"/>
      <c r="W66" s="769">
        <v>11</v>
      </c>
      <c r="X66" s="760"/>
    </row>
    <row r="67" spans="16:24" x14ac:dyDescent="0.3">
      <c r="P67" s="1465"/>
      <c r="Q67" s="1456"/>
      <c r="R67" s="1456"/>
      <c r="S67" s="1458" t="s">
        <v>82</v>
      </c>
      <c r="T67" s="1459"/>
      <c r="U67" s="770">
        <v>13</v>
      </c>
      <c r="V67" s="783"/>
      <c r="W67" s="772">
        <v>13</v>
      </c>
      <c r="X67" s="760"/>
    </row>
    <row r="68" spans="16:24" ht="16.8" x14ac:dyDescent="0.3">
      <c r="P68" s="1465"/>
      <c r="Q68" s="1454" t="s">
        <v>125</v>
      </c>
      <c r="R68" s="1454" t="s">
        <v>218</v>
      </c>
      <c r="S68" s="1457" t="s">
        <v>85</v>
      </c>
      <c r="T68" s="774" t="s">
        <v>4</v>
      </c>
      <c r="U68" s="775">
        <v>10</v>
      </c>
      <c r="V68" s="784">
        <v>0</v>
      </c>
      <c r="W68" s="777">
        <v>10</v>
      </c>
      <c r="X68" s="760"/>
    </row>
    <row r="69" spans="16:24" x14ac:dyDescent="0.3">
      <c r="P69" s="1465"/>
      <c r="Q69" s="1455"/>
      <c r="R69" s="1455"/>
      <c r="S69" s="1455"/>
      <c r="T69" s="766" t="s">
        <v>5</v>
      </c>
      <c r="U69" s="767">
        <v>7</v>
      </c>
      <c r="V69" s="768">
        <v>1</v>
      </c>
      <c r="W69" s="769">
        <v>8</v>
      </c>
      <c r="X69" s="760"/>
    </row>
    <row r="70" spans="16:24" ht="25.2" x14ac:dyDescent="0.3">
      <c r="P70" s="1465"/>
      <c r="Q70" s="1455"/>
      <c r="R70" s="1455"/>
      <c r="S70" s="1455"/>
      <c r="T70" s="766" t="s">
        <v>86</v>
      </c>
      <c r="U70" s="767">
        <v>18</v>
      </c>
      <c r="V70" s="768">
        <v>1</v>
      </c>
      <c r="W70" s="769">
        <v>19</v>
      </c>
      <c r="X70" s="760"/>
    </row>
    <row r="71" spans="16:24" x14ac:dyDescent="0.3">
      <c r="P71" s="1465"/>
      <c r="Q71" s="1456"/>
      <c r="R71" s="1456"/>
      <c r="S71" s="1458" t="s">
        <v>82</v>
      </c>
      <c r="T71" s="1459"/>
      <c r="U71" s="770">
        <v>35</v>
      </c>
      <c r="V71" s="771">
        <v>2</v>
      </c>
      <c r="W71" s="772">
        <v>37</v>
      </c>
      <c r="X71" s="760"/>
    </row>
    <row r="72" spans="16:24" ht="16.8" x14ac:dyDescent="0.3">
      <c r="P72" s="1465"/>
      <c r="Q72" s="1454" t="s">
        <v>126</v>
      </c>
      <c r="R72" s="1454" t="s">
        <v>218</v>
      </c>
      <c r="S72" s="1457" t="s">
        <v>85</v>
      </c>
      <c r="T72" s="774" t="s">
        <v>4</v>
      </c>
      <c r="U72" s="775">
        <v>87</v>
      </c>
      <c r="V72" s="784">
        <v>5</v>
      </c>
      <c r="W72" s="777">
        <v>92</v>
      </c>
      <c r="X72" s="760"/>
    </row>
    <row r="73" spans="16:24" x14ac:dyDescent="0.3">
      <c r="P73" s="1465"/>
      <c r="Q73" s="1455"/>
      <c r="R73" s="1455"/>
      <c r="S73" s="1455"/>
      <c r="T73" s="766" t="s">
        <v>5</v>
      </c>
      <c r="U73" s="767">
        <v>37</v>
      </c>
      <c r="V73" s="768">
        <v>6</v>
      </c>
      <c r="W73" s="769">
        <v>43</v>
      </c>
      <c r="X73" s="760"/>
    </row>
    <row r="74" spans="16:24" ht="25.2" x14ac:dyDescent="0.3">
      <c r="P74" s="1465"/>
      <c r="Q74" s="1455"/>
      <c r="R74" s="1455"/>
      <c r="S74" s="1455"/>
      <c r="T74" s="766" t="s">
        <v>86</v>
      </c>
      <c r="U74" s="767">
        <v>66</v>
      </c>
      <c r="V74" s="768">
        <v>3</v>
      </c>
      <c r="W74" s="769">
        <v>69</v>
      </c>
      <c r="X74" s="760"/>
    </row>
    <row r="75" spans="16:24" x14ac:dyDescent="0.3">
      <c r="P75" s="1465"/>
      <c r="Q75" s="1455"/>
      <c r="R75" s="1456"/>
      <c r="S75" s="1458" t="s">
        <v>82</v>
      </c>
      <c r="T75" s="1459"/>
      <c r="U75" s="770">
        <v>190</v>
      </c>
      <c r="V75" s="771">
        <v>14</v>
      </c>
      <c r="W75" s="772">
        <v>204</v>
      </c>
      <c r="X75" s="760"/>
    </row>
    <row r="76" spans="16:24" ht="16.8" x14ac:dyDescent="0.3">
      <c r="P76" s="1465"/>
      <c r="Q76" s="1455"/>
      <c r="R76" s="1454" t="s">
        <v>219</v>
      </c>
      <c r="S76" s="786" t="s">
        <v>85</v>
      </c>
      <c r="T76" s="787" t="s">
        <v>4</v>
      </c>
      <c r="U76" s="788">
        <v>1</v>
      </c>
      <c r="V76" s="789"/>
      <c r="W76" s="790">
        <v>1</v>
      </c>
      <c r="X76" s="760"/>
    </row>
    <row r="77" spans="16:24" x14ac:dyDescent="0.3">
      <c r="P77" s="1465"/>
      <c r="Q77" s="1456"/>
      <c r="R77" s="1456"/>
      <c r="S77" s="1473" t="s">
        <v>82</v>
      </c>
      <c r="T77" s="1474"/>
      <c r="U77" s="791">
        <v>1</v>
      </c>
      <c r="V77" s="792"/>
      <c r="W77" s="793">
        <v>1</v>
      </c>
      <c r="X77" s="760"/>
    </row>
    <row r="78" spans="16:24" ht="16.8" x14ac:dyDescent="0.3">
      <c r="P78" s="1465"/>
      <c r="Q78" s="1454" t="s">
        <v>127</v>
      </c>
      <c r="R78" s="1454" t="s">
        <v>218</v>
      </c>
      <c r="S78" s="1457" t="s">
        <v>85</v>
      </c>
      <c r="T78" s="774" t="s">
        <v>4</v>
      </c>
      <c r="U78" s="775">
        <v>37</v>
      </c>
      <c r="V78" s="784">
        <v>6</v>
      </c>
      <c r="W78" s="777">
        <v>43</v>
      </c>
      <c r="X78" s="760"/>
    </row>
    <row r="79" spans="16:24" x14ac:dyDescent="0.3">
      <c r="P79" s="1465"/>
      <c r="Q79" s="1455"/>
      <c r="R79" s="1455"/>
      <c r="S79" s="1455"/>
      <c r="T79" s="766" t="s">
        <v>5</v>
      </c>
      <c r="U79" s="767">
        <v>9</v>
      </c>
      <c r="V79" s="768">
        <v>2</v>
      </c>
      <c r="W79" s="769">
        <v>11</v>
      </c>
      <c r="X79" s="760"/>
    </row>
    <row r="80" spans="16:24" ht="25.2" x14ac:dyDescent="0.3">
      <c r="P80" s="1465"/>
      <c r="Q80" s="1455"/>
      <c r="R80" s="1455"/>
      <c r="S80" s="1455"/>
      <c r="T80" s="766" t="s">
        <v>86</v>
      </c>
      <c r="U80" s="767">
        <v>21</v>
      </c>
      <c r="V80" s="768">
        <v>2</v>
      </c>
      <c r="W80" s="769">
        <v>23</v>
      </c>
      <c r="X80" s="760"/>
    </row>
    <row r="81" spans="16:24" x14ac:dyDescent="0.3">
      <c r="P81" s="1465"/>
      <c r="Q81" s="1456"/>
      <c r="R81" s="1456"/>
      <c r="S81" s="1458" t="s">
        <v>82</v>
      </c>
      <c r="T81" s="1459"/>
      <c r="U81" s="770">
        <v>67</v>
      </c>
      <c r="V81" s="771">
        <v>10</v>
      </c>
      <c r="W81" s="772">
        <v>77</v>
      </c>
      <c r="X81" s="760"/>
    </row>
    <row r="82" spans="16:24" ht="17.399999999999999" thickBot="1" x14ac:dyDescent="0.35">
      <c r="P82" s="1465"/>
      <c r="Q82" s="1460" t="s">
        <v>128</v>
      </c>
      <c r="R82" s="1460" t="s">
        <v>218</v>
      </c>
      <c r="S82" s="1457" t="s">
        <v>85</v>
      </c>
      <c r="T82" s="774" t="s">
        <v>4</v>
      </c>
      <c r="U82" s="775">
        <v>1</v>
      </c>
      <c r="V82" s="776"/>
      <c r="W82" s="777">
        <v>1</v>
      </c>
      <c r="X82" s="760"/>
    </row>
    <row r="83" spans="16:24" ht="25.2" x14ac:dyDescent="0.3">
      <c r="P83" s="1465"/>
      <c r="Q83" s="1455"/>
      <c r="R83" s="1455"/>
      <c r="S83" s="1455"/>
      <c r="T83" s="766" t="s">
        <v>86</v>
      </c>
      <c r="U83" s="767">
        <v>1</v>
      </c>
      <c r="V83" s="782"/>
      <c r="W83" s="769">
        <v>1</v>
      </c>
      <c r="X83" s="760"/>
    </row>
    <row r="84" spans="16:24" ht="15" thickBot="1" x14ac:dyDescent="0.35">
      <c r="P84" s="1466"/>
      <c r="Q84" s="1461"/>
      <c r="R84" s="1461"/>
      <c r="S84" s="1462" t="s">
        <v>82</v>
      </c>
      <c r="T84" s="1463"/>
      <c r="U84" s="778">
        <v>2</v>
      </c>
      <c r="V84" s="779"/>
      <c r="W84" s="780">
        <v>2</v>
      </c>
      <c r="X84" s="760"/>
    </row>
    <row r="87" spans="16:24" x14ac:dyDescent="0.3">
      <c r="P87" s="1484" t="s">
        <v>278</v>
      </c>
      <c r="Q87" s="1455"/>
      <c r="R87" s="1455"/>
      <c r="S87" s="1455"/>
      <c r="T87" s="1455"/>
      <c r="U87" s="1455"/>
      <c r="V87" s="1455"/>
      <c r="W87" s="1455"/>
      <c r="X87" s="760"/>
    </row>
    <row r="88" spans="16:24" ht="15" thickBot="1" x14ac:dyDescent="0.35">
      <c r="P88" s="1475" t="s">
        <v>79</v>
      </c>
      <c r="Q88" s="1455"/>
      <c r="R88" s="1455"/>
      <c r="S88" s="1455"/>
      <c r="T88" s="1455"/>
      <c r="U88" s="1455"/>
      <c r="V88" s="1455"/>
      <c r="W88" s="1455"/>
      <c r="X88" s="760"/>
    </row>
    <row r="89" spans="16:24" ht="15" thickBot="1" x14ac:dyDescent="0.35">
      <c r="P89" s="1476" t="s">
        <v>170</v>
      </c>
      <c r="Q89" s="1477"/>
      <c r="R89" s="1478" t="s">
        <v>279</v>
      </c>
      <c r="S89" s="1477"/>
      <c r="T89" s="1479"/>
      <c r="U89" s="1480" t="s">
        <v>81</v>
      </c>
      <c r="V89" s="1481"/>
      <c r="W89" s="1482" t="s">
        <v>82</v>
      </c>
      <c r="X89" s="760"/>
    </row>
    <row r="90" spans="16:24" ht="19.2" thickBot="1" x14ac:dyDescent="0.35">
      <c r="P90" s="1466"/>
      <c r="Q90" s="1461"/>
      <c r="R90" s="1461"/>
      <c r="S90" s="1461"/>
      <c r="T90" s="1463"/>
      <c r="U90" s="761" t="s">
        <v>83</v>
      </c>
      <c r="V90" s="762" t="s">
        <v>84</v>
      </c>
      <c r="W90" s="1483"/>
      <c r="X90" s="760"/>
    </row>
    <row r="91" spans="16:24" ht="17.399999999999999" thickBot="1" x14ac:dyDescent="0.35">
      <c r="P91" s="1464"/>
      <c r="Q91" s="1467" t="s">
        <v>124</v>
      </c>
      <c r="R91" s="1467" t="s">
        <v>218</v>
      </c>
      <c r="S91" s="1468" t="s">
        <v>85</v>
      </c>
      <c r="T91" s="763" t="s">
        <v>4</v>
      </c>
      <c r="U91" s="764">
        <v>1</v>
      </c>
      <c r="V91" s="781"/>
      <c r="W91" s="765">
        <v>1</v>
      </c>
      <c r="X91" s="760"/>
    </row>
    <row r="92" spans="16:24" ht="25.2" x14ac:dyDescent="0.3">
      <c r="P92" s="1465"/>
      <c r="Q92" s="1455"/>
      <c r="R92" s="1455"/>
      <c r="S92" s="1455"/>
      <c r="T92" s="766" t="s">
        <v>86</v>
      </c>
      <c r="U92" s="767">
        <v>6</v>
      </c>
      <c r="V92" s="782"/>
      <c r="W92" s="769">
        <v>6</v>
      </c>
      <c r="X92" s="760"/>
    </row>
    <row r="93" spans="16:24" x14ac:dyDescent="0.3">
      <c r="P93" s="1465"/>
      <c r="Q93" s="1456"/>
      <c r="R93" s="1456"/>
      <c r="S93" s="1458" t="s">
        <v>82</v>
      </c>
      <c r="T93" s="1459"/>
      <c r="U93" s="770">
        <v>7</v>
      </c>
      <c r="V93" s="783"/>
      <c r="W93" s="772">
        <v>7</v>
      </c>
      <c r="X93" s="760"/>
    </row>
    <row r="94" spans="16:24" ht="16.8" x14ac:dyDescent="0.3">
      <c r="P94" s="1465"/>
      <c r="Q94" s="1454" t="s">
        <v>125</v>
      </c>
      <c r="R94" s="1454" t="s">
        <v>218</v>
      </c>
      <c r="S94" s="1457" t="s">
        <v>85</v>
      </c>
      <c r="T94" s="774" t="s">
        <v>4</v>
      </c>
      <c r="U94" s="775">
        <v>8</v>
      </c>
      <c r="V94" s="784">
        <v>2</v>
      </c>
      <c r="W94" s="777">
        <v>10</v>
      </c>
      <c r="X94" s="760"/>
    </row>
    <row r="95" spans="16:24" x14ac:dyDescent="0.3">
      <c r="P95" s="1465"/>
      <c r="Q95" s="1455"/>
      <c r="R95" s="1455"/>
      <c r="S95" s="1455"/>
      <c r="T95" s="766" t="s">
        <v>5</v>
      </c>
      <c r="U95" s="767">
        <v>6</v>
      </c>
      <c r="V95" s="768">
        <v>0</v>
      </c>
      <c r="W95" s="769">
        <v>6</v>
      </c>
      <c r="X95" s="760"/>
    </row>
    <row r="96" spans="16:24" ht="25.2" x14ac:dyDescent="0.3">
      <c r="P96" s="1465"/>
      <c r="Q96" s="1455"/>
      <c r="R96" s="1455"/>
      <c r="S96" s="1455"/>
      <c r="T96" s="766" t="s">
        <v>86</v>
      </c>
      <c r="U96" s="767">
        <v>9</v>
      </c>
      <c r="V96" s="768">
        <v>0</v>
      </c>
      <c r="W96" s="769">
        <v>9</v>
      </c>
      <c r="X96" s="760"/>
    </row>
    <row r="97" spans="16:24" x14ac:dyDescent="0.3">
      <c r="P97" s="1465"/>
      <c r="Q97" s="1455"/>
      <c r="R97" s="1456"/>
      <c r="S97" s="1458" t="s">
        <v>82</v>
      </c>
      <c r="T97" s="1459"/>
      <c r="U97" s="770">
        <v>23</v>
      </c>
      <c r="V97" s="771">
        <v>2</v>
      </c>
      <c r="W97" s="772">
        <v>25</v>
      </c>
      <c r="X97" s="760"/>
    </row>
    <row r="98" spans="16:24" ht="25.2" x14ac:dyDescent="0.3">
      <c r="P98" s="1465"/>
      <c r="Q98" s="1455"/>
      <c r="R98" s="1469" t="s">
        <v>219</v>
      </c>
      <c r="S98" s="786" t="s">
        <v>85</v>
      </c>
      <c r="T98" s="787" t="s">
        <v>86</v>
      </c>
      <c r="U98" s="794"/>
      <c r="V98" s="795">
        <v>1</v>
      </c>
      <c r="W98" s="790">
        <v>1</v>
      </c>
      <c r="X98" s="760"/>
    </row>
    <row r="99" spans="16:24" x14ac:dyDescent="0.3">
      <c r="P99" s="1465"/>
      <c r="Q99" s="1456"/>
      <c r="R99" s="1471"/>
      <c r="S99" s="1473" t="s">
        <v>82</v>
      </c>
      <c r="T99" s="1474"/>
      <c r="U99" s="796"/>
      <c r="V99" s="797">
        <v>1</v>
      </c>
      <c r="W99" s="793">
        <v>1</v>
      </c>
      <c r="X99" s="760"/>
    </row>
    <row r="100" spans="16:24" ht="16.8" x14ac:dyDescent="0.3">
      <c r="P100" s="1465"/>
      <c r="Q100" s="1454" t="s">
        <v>126</v>
      </c>
      <c r="R100" s="1454" t="s">
        <v>218</v>
      </c>
      <c r="S100" s="1457" t="s">
        <v>85</v>
      </c>
      <c r="T100" s="774" t="s">
        <v>4</v>
      </c>
      <c r="U100" s="775">
        <v>38</v>
      </c>
      <c r="V100" s="784">
        <v>4</v>
      </c>
      <c r="W100" s="777">
        <v>42</v>
      </c>
      <c r="X100" s="760"/>
    </row>
    <row r="101" spans="16:24" x14ac:dyDescent="0.3">
      <c r="P101" s="1465"/>
      <c r="Q101" s="1455"/>
      <c r="R101" s="1455"/>
      <c r="S101" s="1455"/>
      <c r="T101" s="766" t="s">
        <v>5</v>
      </c>
      <c r="U101" s="767">
        <v>36</v>
      </c>
      <c r="V101" s="768">
        <v>7</v>
      </c>
      <c r="W101" s="769">
        <v>43</v>
      </c>
      <c r="X101" s="760"/>
    </row>
    <row r="102" spans="16:24" ht="25.2" x14ac:dyDescent="0.3">
      <c r="P102" s="1465"/>
      <c r="Q102" s="1455"/>
      <c r="R102" s="1455"/>
      <c r="S102" s="1455"/>
      <c r="T102" s="766" t="s">
        <v>86</v>
      </c>
      <c r="U102" s="767">
        <v>56</v>
      </c>
      <c r="V102" s="768">
        <v>2</v>
      </c>
      <c r="W102" s="769">
        <v>58</v>
      </c>
      <c r="X102" s="760"/>
    </row>
    <row r="103" spans="16:24" x14ac:dyDescent="0.3">
      <c r="P103" s="1465"/>
      <c r="Q103" s="1456"/>
      <c r="R103" s="1456"/>
      <c r="S103" s="1458" t="s">
        <v>82</v>
      </c>
      <c r="T103" s="1459"/>
      <c r="U103" s="770">
        <v>130</v>
      </c>
      <c r="V103" s="771">
        <v>13</v>
      </c>
      <c r="W103" s="772">
        <v>143</v>
      </c>
      <c r="X103" s="760"/>
    </row>
    <row r="104" spans="16:24" ht="16.8" x14ac:dyDescent="0.3">
      <c r="P104" s="1465"/>
      <c r="Q104" s="1454" t="s">
        <v>127</v>
      </c>
      <c r="R104" s="1454" t="s">
        <v>218</v>
      </c>
      <c r="S104" s="1457" t="s">
        <v>85</v>
      </c>
      <c r="T104" s="774" t="s">
        <v>4</v>
      </c>
      <c r="U104" s="775">
        <v>25</v>
      </c>
      <c r="V104" s="784">
        <v>6</v>
      </c>
      <c r="W104" s="777">
        <v>31</v>
      </c>
      <c r="X104" s="760"/>
    </row>
    <row r="105" spans="16:24" x14ac:dyDescent="0.3">
      <c r="P105" s="1465"/>
      <c r="Q105" s="1455"/>
      <c r="R105" s="1455"/>
      <c r="S105" s="1455"/>
      <c r="T105" s="766" t="s">
        <v>5</v>
      </c>
      <c r="U105" s="767">
        <v>17</v>
      </c>
      <c r="V105" s="768">
        <v>1</v>
      </c>
      <c r="W105" s="769">
        <v>18</v>
      </c>
      <c r="X105" s="760"/>
    </row>
    <row r="106" spans="16:24" ht="25.2" x14ac:dyDescent="0.3">
      <c r="P106" s="1465"/>
      <c r="Q106" s="1455"/>
      <c r="R106" s="1455"/>
      <c r="S106" s="1455"/>
      <c r="T106" s="766" t="s">
        <v>86</v>
      </c>
      <c r="U106" s="767">
        <v>15</v>
      </c>
      <c r="V106" s="768">
        <v>4</v>
      </c>
      <c r="W106" s="769">
        <v>19</v>
      </c>
      <c r="X106" s="760"/>
    </row>
    <row r="107" spans="16:24" x14ac:dyDescent="0.3">
      <c r="P107" s="1465"/>
      <c r="Q107" s="1455"/>
      <c r="R107" s="1456"/>
      <c r="S107" s="1458" t="s">
        <v>82</v>
      </c>
      <c r="T107" s="1459"/>
      <c r="U107" s="770">
        <v>57</v>
      </c>
      <c r="V107" s="771">
        <v>11</v>
      </c>
      <c r="W107" s="772">
        <v>68</v>
      </c>
      <c r="X107" s="760"/>
    </row>
    <row r="108" spans="16:24" ht="16.8" x14ac:dyDescent="0.3">
      <c r="P108" s="1465"/>
      <c r="Q108" s="1455"/>
      <c r="R108" s="1469" t="s">
        <v>219</v>
      </c>
      <c r="S108" s="786" t="s">
        <v>85</v>
      </c>
      <c r="T108" s="787" t="s">
        <v>4</v>
      </c>
      <c r="U108" s="788">
        <v>1</v>
      </c>
      <c r="V108" s="789"/>
      <c r="W108" s="790">
        <v>1</v>
      </c>
      <c r="X108" s="760"/>
    </row>
    <row r="109" spans="16:24" x14ac:dyDescent="0.3">
      <c r="P109" s="1465"/>
      <c r="Q109" s="1456"/>
      <c r="R109" s="1471"/>
      <c r="S109" s="1473" t="s">
        <v>82</v>
      </c>
      <c r="T109" s="1474"/>
      <c r="U109" s="791">
        <v>1</v>
      </c>
      <c r="V109" s="792"/>
      <c r="W109" s="793">
        <v>1</v>
      </c>
      <c r="X109" s="760"/>
    </row>
    <row r="110" spans="16:24" ht="15" thickBot="1" x14ac:dyDescent="0.35">
      <c r="P110" s="1465"/>
      <c r="Q110" s="1460" t="s">
        <v>128</v>
      </c>
      <c r="R110" s="1460" t="s">
        <v>218</v>
      </c>
      <c r="S110" s="1457" t="s">
        <v>85</v>
      </c>
      <c r="T110" s="774" t="s">
        <v>5</v>
      </c>
      <c r="U110" s="775">
        <v>1</v>
      </c>
      <c r="V110" s="784">
        <v>1</v>
      </c>
      <c r="W110" s="777">
        <v>2</v>
      </c>
      <c r="X110" s="760"/>
    </row>
    <row r="111" spans="16:24" ht="25.2" x14ac:dyDescent="0.3">
      <c r="P111" s="1465"/>
      <c r="Q111" s="1455"/>
      <c r="R111" s="1455"/>
      <c r="S111" s="1455"/>
      <c r="T111" s="766" t="s">
        <v>86</v>
      </c>
      <c r="U111" s="767">
        <v>0</v>
      </c>
      <c r="V111" s="768">
        <v>1</v>
      </c>
      <c r="W111" s="769">
        <v>1</v>
      </c>
      <c r="X111" s="760"/>
    </row>
    <row r="112" spans="16:24" ht="15" thickBot="1" x14ac:dyDescent="0.35">
      <c r="P112" s="1466"/>
      <c r="Q112" s="1461"/>
      <c r="R112" s="1461"/>
      <c r="S112" s="1462" t="s">
        <v>82</v>
      </c>
      <c r="T112" s="1463"/>
      <c r="U112" s="778">
        <v>1</v>
      </c>
      <c r="V112" s="785">
        <v>2</v>
      </c>
      <c r="W112" s="780">
        <v>3</v>
      </c>
      <c r="X112" s="760"/>
    </row>
    <row r="115" spans="16:24" x14ac:dyDescent="0.3">
      <c r="P115" s="1484" t="s">
        <v>280</v>
      </c>
      <c r="Q115" s="1455"/>
      <c r="R115" s="1455"/>
      <c r="S115" s="1455"/>
      <c r="T115" s="1455"/>
      <c r="U115" s="1455"/>
      <c r="V115" s="1455"/>
      <c r="W115" s="1455"/>
      <c r="X115" s="760"/>
    </row>
    <row r="116" spans="16:24" ht="15" thickBot="1" x14ac:dyDescent="0.35">
      <c r="P116" s="1475" t="s">
        <v>79</v>
      </c>
      <c r="Q116" s="1455"/>
      <c r="R116" s="1455"/>
      <c r="S116" s="1455"/>
      <c r="T116" s="1455"/>
      <c r="U116" s="1455"/>
      <c r="V116" s="1455"/>
      <c r="W116" s="1455"/>
      <c r="X116" s="760"/>
    </row>
    <row r="117" spans="16:24" ht="15" thickBot="1" x14ac:dyDescent="0.35">
      <c r="P117" s="1476" t="s">
        <v>193</v>
      </c>
      <c r="Q117" s="1477"/>
      <c r="R117" s="1478" t="s">
        <v>281</v>
      </c>
      <c r="S117" s="1477"/>
      <c r="T117" s="1479"/>
      <c r="U117" s="1480" t="s">
        <v>81</v>
      </c>
      <c r="V117" s="1481"/>
      <c r="W117" s="1482" t="s">
        <v>82</v>
      </c>
      <c r="X117" s="760"/>
    </row>
    <row r="118" spans="16:24" ht="19.2" thickBot="1" x14ac:dyDescent="0.35">
      <c r="P118" s="1466"/>
      <c r="Q118" s="1461"/>
      <c r="R118" s="1461"/>
      <c r="S118" s="1461"/>
      <c r="T118" s="1463"/>
      <c r="U118" s="761" t="s">
        <v>83</v>
      </c>
      <c r="V118" s="762" t="s">
        <v>84</v>
      </c>
      <c r="W118" s="1483"/>
      <c r="X118" s="760"/>
    </row>
    <row r="119" spans="16:24" ht="15" thickBot="1" x14ac:dyDescent="0.35">
      <c r="P119" s="1464"/>
      <c r="Q119" s="1467" t="s">
        <v>124</v>
      </c>
      <c r="R119" s="1467" t="s">
        <v>218</v>
      </c>
      <c r="S119" s="1468" t="s">
        <v>85</v>
      </c>
      <c r="T119" s="763" t="s">
        <v>5</v>
      </c>
      <c r="U119" s="764">
        <v>5</v>
      </c>
      <c r="V119" s="781"/>
      <c r="W119" s="765">
        <v>5</v>
      </c>
      <c r="X119" s="760"/>
    </row>
    <row r="120" spans="16:24" ht="25.2" x14ac:dyDescent="0.3">
      <c r="P120" s="1465"/>
      <c r="Q120" s="1455"/>
      <c r="R120" s="1455"/>
      <c r="S120" s="1455"/>
      <c r="T120" s="766" t="s">
        <v>86</v>
      </c>
      <c r="U120" s="767">
        <v>16</v>
      </c>
      <c r="V120" s="782"/>
      <c r="W120" s="769">
        <v>16</v>
      </c>
      <c r="X120" s="760"/>
    </row>
    <row r="121" spans="16:24" x14ac:dyDescent="0.3">
      <c r="P121" s="1465"/>
      <c r="Q121" s="1456"/>
      <c r="R121" s="1456"/>
      <c r="S121" s="1458" t="s">
        <v>82</v>
      </c>
      <c r="T121" s="1459"/>
      <c r="U121" s="770">
        <v>21</v>
      </c>
      <c r="V121" s="783"/>
      <c r="W121" s="772">
        <v>21</v>
      </c>
      <c r="X121" s="760"/>
    </row>
    <row r="122" spans="16:24" ht="16.8" x14ac:dyDescent="0.3">
      <c r="P122" s="1465"/>
      <c r="Q122" s="1454" t="s">
        <v>125</v>
      </c>
      <c r="R122" s="1454" t="s">
        <v>218</v>
      </c>
      <c r="S122" s="1457" t="s">
        <v>85</v>
      </c>
      <c r="T122" s="774" t="s">
        <v>4</v>
      </c>
      <c r="U122" s="775">
        <v>13</v>
      </c>
      <c r="V122" s="784">
        <v>1</v>
      </c>
      <c r="W122" s="777">
        <v>14</v>
      </c>
      <c r="X122" s="760"/>
    </row>
    <row r="123" spans="16:24" x14ac:dyDescent="0.3">
      <c r="P123" s="1465"/>
      <c r="Q123" s="1455"/>
      <c r="R123" s="1455"/>
      <c r="S123" s="1455"/>
      <c r="T123" s="766" t="s">
        <v>5</v>
      </c>
      <c r="U123" s="767">
        <v>7</v>
      </c>
      <c r="V123" s="768">
        <v>1</v>
      </c>
      <c r="W123" s="769">
        <v>8</v>
      </c>
      <c r="X123" s="760"/>
    </row>
    <row r="124" spans="16:24" ht="25.2" x14ac:dyDescent="0.3">
      <c r="P124" s="1465"/>
      <c r="Q124" s="1455"/>
      <c r="R124" s="1455"/>
      <c r="S124" s="1455"/>
      <c r="T124" s="766" t="s">
        <v>86</v>
      </c>
      <c r="U124" s="767">
        <v>21</v>
      </c>
      <c r="V124" s="768">
        <v>1</v>
      </c>
      <c r="W124" s="769">
        <v>22</v>
      </c>
      <c r="X124" s="760"/>
    </row>
    <row r="125" spans="16:24" x14ac:dyDescent="0.3">
      <c r="P125" s="1465"/>
      <c r="Q125" s="1456"/>
      <c r="R125" s="1456"/>
      <c r="S125" s="1458" t="s">
        <v>82</v>
      </c>
      <c r="T125" s="1459"/>
      <c r="U125" s="770">
        <v>41</v>
      </c>
      <c r="V125" s="771">
        <v>3</v>
      </c>
      <c r="W125" s="772">
        <v>44</v>
      </c>
      <c r="X125" s="760"/>
    </row>
    <row r="126" spans="16:24" ht="16.8" x14ac:dyDescent="0.3">
      <c r="P126" s="1465"/>
      <c r="Q126" s="1454" t="s">
        <v>126</v>
      </c>
      <c r="R126" s="1454" t="s">
        <v>218</v>
      </c>
      <c r="S126" s="1457" t="s">
        <v>85</v>
      </c>
      <c r="T126" s="774" t="s">
        <v>4</v>
      </c>
      <c r="U126" s="775">
        <v>69</v>
      </c>
      <c r="V126" s="784">
        <v>10</v>
      </c>
      <c r="W126" s="777">
        <v>79</v>
      </c>
      <c r="X126" s="760"/>
    </row>
    <row r="127" spans="16:24" x14ac:dyDescent="0.3">
      <c r="P127" s="1465"/>
      <c r="Q127" s="1455"/>
      <c r="R127" s="1455"/>
      <c r="S127" s="1455"/>
      <c r="T127" s="766" t="s">
        <v>5</v>
      </c>
      <c r="U127" s="767">
        <v>75</v>
      </c>
      <c r="V127" s="768">
        <v>8</v>
      </c>
      <c r="W127" s="769">
        <v>83</v>
      </c>
      <c r="X127" s="760"/>
    </row>
    <row r="128" spans="16:24" ht="25.2" x14ac:dyDescent="0.3">
      <c r="P128" s="1465"/>
      <c r="Q128" s="1455"/>
      <c r="R128" s="1455"/>
      <c r="S128" s="1455"/>
      <c r="T128" s="766" t="s">
        <v>86</v>
      </c>
      <c r="U128" s="767">
        <v>128</v>
      </c>
      <c r="V128" s="768">
        <v>13</v>
      </c>
      <c r="W128" s="769">
        <v>141</v>
      </c>
      <c r="X128" s="760"/>
    </row>
    <row r="129" spans="16:24" x14ac:dyDescent="0.3">
      <c r="P129" s="1465"/>
      <c r="Q129" s="1455"/>
      <c r="R129" s="1456"/>
      <c r="S129" s="1458" t="s">
        <v>82</v>
      </c>
      <c r="T129" s="1459"/>
      <c r="U129" s="770">
        <v>272</v>
      </c>
      <c r="V129" s="771">
        <v>31</v>
      </c>
      <c r="W129" s="772">
        <v>303</v>
      </c>
      <c r="X129" s="760"/>
    </row>
    <row r="130" spans="16:24" ht="16.8" x14ac:dyDescent="0.3">
      <c r="P130" s="1465"/>
      <c r="Q130" s="1455"/>
      <c r="R130" s="1469" t="s">
        <v>219</v>
      </c>
      <c r="S130" s="1472" t="s">
        <v>85</v>
      </c>
      <c r="T130" s="787" t="s">
        <v>4</v>
      </c>
      <c r="U130" s="788">
        <v>1</v>
      </c>
      <c r="V130" s="795">
        <v>0</v>
      </c>
      <c r="W130" s="790">
        <v>1</v>
      </c>
      <c r="X130" s="760"/>
    </row>
    <row r="131" spans="16:24" ht="25.2" x14ac:dyDescent="0.3">
      <c r="P131" s="1465"/>
      <c r="Q131" s="1455"/>
      <c r="R131" s="1470"/>
      <c r="S131" s="1470"/>
      <c r="T131" s="798" t="s">
        <v>86</v>
      </c>
      <c r="U131" s="799">
        <v>1</v>
      </c>
      <c r="V131" s="800">
        <v>1</v>
      </c>
      <c r="W131" s="801">
        <v>2</v>
      </c>
      <c r="X131" s="760"/>
    </row>
    <row r="132" spans="16:24" x14ac:dyDescent="0.3">
      <c r="P132" s="1465"/>
      <c r="Q132" s="1456"/>
      <c r="R132" s="1471"/>
      <c r="S132" s="1473" t="s">
        <v>82</v>
      </c>
      <c r="T132" s="1474"/>
      <c r="U132" s="791">
        <v>2</v>
      </c>
      <c r="V132" s="797">
        <v>1</v>
      </c>
      <c r="W132" s="793">
        <v>3</v>
      </c>
      <c r="X132" s="760"/>
    </row>
    <row r="133" spans="16:24" ht="16.8" x14ac:dyDescent="0.3">
      <c r="P133" s="1465"/>
      <c r="Q133" s="1454" t="s">
        <v>127</v>
      </c>
      <c r="R133" s="1454" t="s">
        <v>218</v>
      </c>
      <c r="S133" s="1457" t="s">
        <v>85</v>
      </c>
      <c r="T133" s="774" t="s">
        <v>4</v>
      </c>
      <c r="U133" s="775">
        <v>51</v>
      </c>
      <c r="V133" s="784">
        <v>2</v>
      </c>
      <c r="W133" s="777">
        <v>53</v>
      </c>
      <c r="X133" s="760"/>
    </row>
    <row r="134" spans="16:24" x14ac:dyDescent="0.3">
      <c r="P134" s="1465"/>
      <c r="Q134" s="1455"/>
      <c r="R134" s="1455"/>
      <c r="S134" s="1455"/>
      <c r="T134" s="766" t="s">
        <v>5</v>
      </c>
      <c r="U134" s="767">
        <v>27</v>
      </c>
      <c r="V134" s="768">
        <v>2</v>
      </c>
      <c r="W134" s="769">
        <v>29</v>
      </c>
      <c r="X134" s="760"/>
    </row>
    <row r="135" spans="16:24" ht="25.2" x14ac:dyDescent="0.3">
      <c r="P135" s="1465"/>
      <c r="Q135" s="1455"/>
      <c r="R135" s="1455"/>
      <c r="S135" s="1455"/>
      <c r="T135" s="766" t="s">
        <v>86</v>
      </c>
      <c r="U135" s="767">
        <v>23</v>
      </c>
      <c r="V135" s="768">
        <v>8</v>
      </c>
      <c r="W135" s="769">
        <v>31</v>
      </c>
      <c r="X135" s="760"/>
    </row>
    <row r="136" spans="16:24" x14ac:dyDescent="0.3">
      <c r="P136" s="1465"/>
      <c r="Q136" s="1456"/>
      <c r="R136" s="1456"/>
      <c r="S136" s="1458" t="s">
        <v>82</v>
      </c>
      <c r="T136" s="1459"/>
      <c r="U136" s="770">
        <v>101</v>
      </c>
      <c r="V136" s="771">
        <v>12</v>
      </c>
      <c r="W136" s="772">
        <v>113</v>
      </c>
      <c r="X136" s="760"/>
    </row>
    <row r="137" spans="16:24" ht="17.399999999999999" thickBot="1" x14ac:dyDescent="0.35">
      <c r="P137" s="1465"/>
      <c r="Q137" s="1460" t="s">
        <v>128</v>
      </c>
      <c r="R137" s="1460" t="s">
        <v>218</v>
      </c>
      <c r="S137" s="773" t="s">
        <v>85</v>
      </c>
      <c r="T137" s="774" t="s">
        <v>5</v>
      </c>
      <c r="U137" s="775">
        <v>1</v>
      </c>
      <c r="V137" s="784">
        <v>1</v>
      </c>
      <c r="W137" s="777">
        <v>2</v>
      </c>
      <c r="X137" s="760"/>
    </row>
    <row r="138" spans="16:24" ht="15" thickBot="1" x14ac:dyDescent="0.35">
      <c r="P138" s="1466"/>
      <c r="Q138" s="1461"/>
      <c r="R138" s="1461"/>
      <c r="S138" s="1462" t="s">
        <v>82</v>
      </c>
      <c r="T138" s="1463"/>
      <c r="U138" s="778">
        <v>1</v>
      </c>
      <c r="V138" s="785">
        <v>1</v>
      </c>
      <c r="W138" s="780">
        <v>2</v>
      </c>
      <c r="X138" s="760"/>
    </row>
  </sheetData>
  <mergeCells count="143">
    <mergeCell ref="P1:Y1"/>
    <mergeCell ref="P2:Y2"/>
    <mergeCell ref="P3:P4"/>
    <mergeCell ref="Q3:S4"/>
    <mergeCell ref="P24:Y24"/>
    <mergeCell ref="T3:X3"/>
    <mergeCell ref="Y3:Y4"/>
    <mergeCell ref="P5:P12"/>
    <mergeCell ref="Q5:Q8"/>
    <mergeCell ref="R5:R7"/>
    <mergeCell ref="R8:S8"/>
    <mergeCell ref="Q9:Q12"/>
    <mergeCell ref="R9:R11"/>
    <mergeCell ref="R12:S12"/>
    <mergeCell ref="P13:P20"/>
    <mergeCell ref="Q13:Q16"/>
    <mergeCell ref="P23:Y23"/>
    <mergeCell ref="P25:P26"/>
    <mergeCell ref="Q25:S26"/>
    <mergeCell ref="T25:X25"/>
    <mergeCell ref="Y25:Y26"/>
    <mergeCell ref="R13:R15"/>
    <mergeCell ref="R16:S16"/>
    <mergeCell ref="Q17:Q20"/>
    <mergeCell ref="R17:R19"/>
    <mergeCell ref="R20:S20"/>
    <mergeCell ref="P35:P42"/>
    <mergeCell ref="Q35:Q38"/>
    <mergeCell ref="R35:R37"/>
    <mergeCell ref="R38:S38"/>
    <mergeCell ref="Q39:Q42"/>
    <mergeCell ref="R39:R41"/>
    <mergeCell ref="R42:S42"/>
    <mergeCell ref="P27:P34"/>
    <mergeCell ref="Q27:Q30"/>
    <mergeCell ref="R27:R29"/>
    <mergeCell ref="R30:S30"/>
    <mergeCell ref="Q31:Q34"/>
    <mergeCell ref="R31:R33"/>
    <mergeCell ref="R34:S34"/>
    <mergeCell ref="P49:P52"/>
    <mergeCell ref="Q49:Q52"/>
    <mergeCell ref="R49:R51"/>
    <mergeCell ref="R52:S52"/>
    <mergeCell ref="P53:P56"/>
    <mergeCell ref="Q53:Q56"/>
    <mergeCell ref="R53:R55"/>
    <mergeCell ref="R56:S56"/>
    <mergeCell ref="P45:Y45"/>
    <mergeCell ref="P46:Y46"/>
    <mergeCell ref="P47:P48"/>
    <mergeCell ref="Q47:S48"/>
    <mergeCell ref="T47:X47"/>
    <mergeCell ref="Y47:Y48"/>
    <mergeCell ref="S72:S74"/>
    <mergeCell ref="S75:T75"/>
    <mergeCell ref="R76:R77"/>
    <mergeCell ref="S77:T77"/>
    <mergeCell ref="Q78:Q81"/>
    <mergeCell ref="P60:W60"/>
    <mergeCell ref="P61:W61"/>
    <mergeCell ref="P62:Q63"/>
    <mergeCell ref="R62:T63"/>
    <mergeCell ref="U62:V62"/>
    <mergeCell ref="W62:W63"/>
    <mergeCell ref="P87:W87"/>
    <mergeCell ref="P88:W88"/>
    <mergeCell ref="P89:Q90"/>
    <mergeCell ref="R89:T90"/>
    <mergeCell ref="U89:V89"/>
    <mergeCell ref="W89:W90"/>
    <mergeCell ref="R78:R81"/>
    <mergeCell ref="S78:S80"/>
    <mergeCell ref="S81:T81"/>
    <mergeCell ref="Q82:Q84"/>
    <mergeCell ref="R82:R84"/>
    <mergeCell ref="S82:S83"/>
    <mergeCell ref="S84:T84"/>
    <mergeCell ref="P64:P84"/>
    <mergeCell ref="Q64:Q67"/>
    <mergeCell ref="R64:R67"/>
    <mergeCell ref="S64:S66"/>
    <mergeCell ref="S67:T67"/>
    <mergeCell ref="Q68:Q71"/>
    <mergeCell ref="R68:R71"/>
    <mergeCell ref="S68:S70"/>
    <mergeCell ref="S71:T71"/>
    <mergeCell ref="Q72:Q77"/>
    <mergeCell ref="R72:R75"/>
    <mergeCell ref="R104:R107"/>
    <mergeCell ref="S104:S106"/>
    <mergeCell ref="S107:T107"/>
    <mergeCell ref="R108:R109"/>
    <mergeCell ref="S109:T109"/>
    <mergeCell ref="P91:P112"/>
    <mergeCell ref="Q91:Q93"/>
    <mergeCell ref="R91:R93"/>
    <mergeCell ref="S91:S92"/>
    <mergeCell ref="S93:T93"/>
    <mergeCell ref="Q94:Q99"/>
    <mergeCell ref="R94:R97"/>
    <mergeCell ref="S94:S96"/>
    <mergeCell ref="S97:T97"/>
    <mergeCell ref="R98:R99"/>
    <mergeCell ref="S99:T99"/>
    <mergeCell ref="Q100:Q103"/>
    <mergeCell ref="R100:R103"/>
    <mergeCell ref="S100:S102"/>
    <mergeCell ref="S103:T103"/>
    <mergeCell ref="Q104:Q109"/>
    <mergeCell ref="P116:W116"/>
    <mergeCell ref="P117:Q118"/>
    <mergeCell ref="R117:T118"/>
    <mergeCell ref="U117:V117"/>
    <mergeCell ref="W117:W118"/>
    <mergeCell ref="Q110:Q112"/>
    <mergeCell ref="R110:R112"/>
    <mergeCell ref="S110:S111"/>
    <mergeCell ref="S112:T112"/>
    <mergeCell ref="P115:W115"/>
    <mergeCell ref="Q133:Q136"/>
    <mergeCell ref="R133:R136"/>
    <mergeCell ref="S133:S135"/>
    <mergeCell ref="S136:T136"/>
    <mergeCell ref="Q137:Q138"/>
    <mergeCell ref="R137:R138"/>
    <mergeCell ref="S138:T138"/>
    <mergeCell ref="P119:P138"/>
    <mergeCell ref="Q119:Q121"/>
    <mergeCell ref="R119:R121"/>
    <mergeCell ref="S119:S120"/>
    <mergeCell ref="S121:T121"/>
    <mergeCell ref="Q122:Q125"/>
    <mergeCell ref="R122:R125"/>
    <mergeCell ref="S122:S124"/>
    <mergeCell ref="S125:T125"/>
    <mergeCell ref="Q126:Q132"/>
    <mergeCell ref="R126:R129"/>
    <mergeCell ref="S126:S128"/>
    <mergeCell ref="S129:T129"/>
    <mergeCell ref="R130:R132"/>
    <mergeCell ref="S130:S131"/>
    <mergeCell ref="S132:T13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0"/>
  <sheetViews>
    <sheetView workbookViewId="0">
      <selection sqref="A1:AD1"/>
    </sheetView>
  </sheetViews>
  <sheetFormatPr defaultColWidth="8.88671875" defaultRowHeight="14.4" x14ac:dyDescent="0.3"/>
  <cols>
    <col min="1" max="1" width="22.33203125" style="5" customWidth="1"/>
    <col min="2" max="16384" width="8.88671875" style="5"/>
  </cols>
  <sheetData>
    <row r="1" spans="1:30" ht="15.6" x14ac:dyDescent="0.3">
      <c r="A1" s="1513" t="s">
        <v>358</v>
      </c>
      <c r="B1" s="1513"/>
      <c r="C1" s="1513"/>
      <c r="D1" s="1513"/>
      <c r="E1" s="1513"/>
      <c r="F1" s="1513"/>
      <c r="G1" s="1513"/>
      <c r="H1" s="1513"/>
      <c r="I1" s="1513"/>
      <c r="J1" s="1513"/>
      <c r="K1" s="1513"/>
      <c r="L1" s="1513"/>
      <c r="M1" s="1513"/>
      <c r="N1" s="1513"/>
      <c r="O1" s="1513"/>
      <c r="P1" s="1513"/>
      <c r="Q1" s="1513"/>
      <c r="R1" s="1513"/>
      <c r="S1" s="1513"/>
      <c r="T1" s="1513"/>
      <c r="U1" s="1513"/>
      <c r="V1" s="1513"/>
      <c r="W1" s="1513"/>
      <c r="X1" s="1513"/>
      <c r="Y1" s="1513"/>
      <c r="Z1" s="1513"/>
      <c r="AA1" s="1513"/>
      <c r="AB1" s="1513"/>
      <c r="AC1" s="1513"/>
      <c r="AD1" s="1513"/>
    </row>
    <row r="2" spans="1:30" ht="15.6" x14ac:dyDescent="0.3">
      <c r="A2" s="24"/>
    </row>
    <row r="3" spans="1:30" ht="16.2" thickBot="1" x14ac:dyDescent="0.35">
      <c r="A3" s="7" t="s">
        <v>66</v>
      </c>
    </row>
    <row r="4" spans="1:30" ht="15" thickBot="1" x14ac:dyDescent="0.35">
      <c r="A4" s="1114" t="s">
        <v>0</v>
      </c>
      <c r="B4" s="1097" t="s">
        <v>1</v>
      </c>
      <c r="C4" s="1098"/>
      <c r="D4" s="1098"/>
      <c r="E4" s="1098"/>
      <c r="F4" s="1097" t="s">
        <v>2</v>
      </c>
      <c r="G4" s="1098"/>
      <c r="H4" s="1098"/>
      <c r="I4" s="1098"/>
      <c r="J4" s="1097" t="s">
        <v>3</v>
      </c>
      <c r="K4" s="1098"/>
      <c r="L4" s="1098"/>
      <c r="M4" s="1099"/>
    </row>
    <row r="5" spans="1:30" ht="15" thickBot="1" x14ac:dyDescent="0.35">
      <c r="A5" s="1115"/>
      <c r="B5" s="13">
        <v>2001</v>
      </c>
      <c r="C5" s="14">
        <v>2010</v>
      </c>
      <c r="D5" s="14">
        <v>2014</v>
      </c>
      <c r="E5" s="15">
        <v>2015</v>
      </c>
      <c r="F5" s="13">
        <v>2001</v>
      </c>
      <c r="G5" s="14">
        <v>2010</v>
      </c>
      <c r="H5" s="14">
        <v>2014</v>
      </c>
      <c r="I5" s="15">
        <v>2015</v>
      </c>
      <c r="J5" s="9">
        <v>2001</v>
      </c>
      <c r="K5" s="8">
        <v>2010</v>
      </c>
      <c r="L5" s="8">
        <v>2014</v>
      </c>
      <c r="M5" s="15">
        <v>2015</v>
      </c>
    </row>
    <row r="6" spans="1:30" x14ac:dyDescent="0.3">
      <c r="A6" s="1" t="s">
        <v>4</v>
      </c>
      <c r="B6" s="32">
        <v>110750</v>
      </c>
      <c r="C6" s="32">
        <v>80765</v>
      </c>
      <c r="D6" s="32">
        <v>69122</v>
      </c>
      <c r="E6" s="32">
        <v>67760</v>
      </c>
      <c r="F6" s="33">
        <v>30550</v>
      </c>
      <c r="G6" s="75">
        <v>24566</v>
      </c>
      <c r="H6" s="75">
        <v>21912</v>
      </c>
      <c r="I6" s="34">
        <v>22688</v>
      </c>
      <c r="J6" s="33">
        <v>141300</v>
      </c>
      <c r="K6" s="75">
        <v>105331</v>
      </c>
      <c r="L6" s="75">
        <v>91034</v>
      </c>
      <c r="M6" s="34">
        <v>90448</v>
      </c>
    </row>
    <row r="7" spans="1:30" x14ac:dyDescent="0.3">
      <c r="A7" s="1" t="s">
        <v>5</v>
      </c>
      <c r="B7" s="32">
        <v>54154</v>
      </c>
      <c r="C7" s="32">
        <v>43661</v>
      </c>
      <c r="D7" s="32">
        <v>34444</v>
      </c>
      <c r="E7" s="32">
        <v>33396</v>
      </c>
      <c r="F7" s="33">
        <v>13812</v>
      </c>
      <c r="G7" s="75">
        <v>12655</v>
      </c>
      <c r="H7" s="75">
        <v>10479</v>
      </c>
      <c r="I7" s="34">
        <v>10312</v>
      </c>
      <c r="J7" s="33">
        <v>67966</v>
      </c>
      <c r="K7" s="75">
        <v>56316</v>
      </c>
      <c r="L7" s="75">
        <v>44923</v>
      </c>
      <c r="M7" s="34">
        <v>43708</v>
      </c>
    </row>
    <row r="8" spans="1:30" x14ac:dyDescent="0.3">
      <c r="A8" s="1" t="s">
        <v>6</v>
      </c>
      <c r="B8" s="32">
        <v>39723</v>
      </c>
      <c r="C8" s="32">
        <v>37190</v>
      </c>
      <c r="D8" s="32">
        <v>30032</v>
      </c>
      <c r="E8" s="32">
        <v>29301</v>
      </c>
      <c r="F8" s="33">
        <v>14111</v>
      </c>
      <c r="G8" s="75">
        <v>14160</v>
      </c>
      <c r="H8" s="75">
        <v>11042</v>
      </c>
      <c r="I8" s="34">
        <v>11082</v>
      </c>
      <c r="J8" s="33">
        <v>53834</v>
      </c>
      <c r="K8" s="75">
        <v>51350</v>
      </c>
      <c r="L8" s="75">
        <v>41074</v>
      </c>
      <c r="M8" s="34">
        <v>40383</v>
      </c>
    </row>
    <row r="9" spans="1:30" ht="15" thickBot="1" x14ac:dyDescent="0.35">
      <c r="A9" s="3" t="s">
        <v>7</v>
      </c>
      <c r="B9" s="43">
        <v>204627</v>
      </c>
      <c r="C9" s="43">
        <v>161616</v>
      </c>
      <c r="D9" s="43">
        <v>133598</v>
      </c>
      <c r="E9" s="43">
        <v>130457</v>
      </c>
      <c r="F9" s="44">
        <v>58473</v>
      </c>
      <c r="G9" s="43">
        <v>51381</v>
      </c>
      <c r="H9" s="43">
        <v>43433</v>
      </c>
      <c r="I9" s="38">
        <v>44082</v>
      </c>
      <c r="J9" s="44">
        <v>263100</v>
      </c>
      <c r="K9" s="43">
        <v>212997</v>
      </c>
      <c r="L9" s="43">
        <v>177031</v>
      </c>
      <c r="M9" s="38">
        <v>174539</v>
      </c>
    </row>
    <row r="10" spans="1:30" x14ac:dyDescent="0.3">
      <c r="A10" s="401"/>
      <c r="B10" s="673"/>
      <c r="C10" s="673"/>
      <c r="D10" s="673"/>
      <c r="E10" s="673"/>
      <c r="F10" s="876"/>
      <c r="G10" s="673"/>
      <c r="H10" s="673"/>
      <c r="I10" s="673"/>
      <c r="J10" s="673"/>
      <c r="K10" s="876"/>
      <c r="L10" s="673"/>
      <c r="M10" s="673"/>
    </row>
    <row r="11" spans="1:30" ht="15" thickBot="1" x14ac:dyDescent="0.35">
      <c r="A11" s="402"/>
      <c r="B11" s="674"/>
      <c r="C11" s="674"/>
      <c r="D11" s="674"/>
      <c r="E11" s="674"/>
      <c r="F11" s="876"/>
      <c r="G11" s="674"/>
      <c r="H11" s="674"/>
      <c r="I11" s="674"/>
      <c r="J11" s="674"/>
      <c r="K11" s="876"/>
      <c r="L11" s="674"/>
      <c r="M11" s="674"/>
    </row>
    <row r="12" spans="1:30" ht="15" customHeight="1" thickBot="1" x14ac:dyDescent="0.35">
      <c r="A12" s="1114" t="s">
        <v>8</v>
      </c>
      <c r="B12" s="1097" t="s">
        <v>1</v>
      </c>
      <c r="C12" s="1098"/>
      <c r="D12" s="1098"/>
      <c r="E12" s="1098"/>
      <c r="F12" s="1097" t="s">
        <v>2</v>
      </c>
      <c r="G12" s="1098"/>
      <c r="H12" s="1098"/>
      <c r="I12" s="1098"/>
      <c r="J12" s="1097" t="s">
        <v>3</v>
      </c>
      <c r="K12" s="1098"/>
      <c r="L12" s="1098"/>
      <c r="M12" s="1099"/>
    </row>
    <row r="13" spans="1:30" ht="15" thickBot="1" x14ac:dyDescent="0.35">
      <c r="A13" s="1115"/>
      <c r="B13" s="13">
        <v>2001</v>
      </c>
      <c r="C13" s="14">
        <v>2010</v>
      </c>
      <c r="D13" s="14">
        <v>2014</v>
      </c>
      <c r="E13" s="15">
        <v>2015</v>
      </c>
      <c r="F13" s="13">
        <v>2001</v>
      </c>
      <c r="G13" s="14">
        <v>2010</v>
      </c>
      <c r="H13" s="14">
        <v>2014</v>
      </c>
      <c r="I13" s="15">
        <v>2015</v>
      </c>
      <c r="J13" s="9">
        <v>2001</v>
      </c>
      <c r="K13" s="8">
        <v>2010</v>
      </c>
      <c r="L13" s="8">
        <v>2014</v>
      </c>
      <c r="M13" s="15">
        <v>2015</v>
      </c>
    </row>
    <row r="14" spans="1:30" x14ac:dyDescent="0.3">
      <c r="A14" s="1" t="s">
        <v>4</v>
      </c>
      <c r="B14" s="990">
        <v>1718</v>
      </c>
      <c r="C14" s="991">
        <v>868</v>
      </c>
      <c r="D14" s="991">
        <v>733</v>
      </c>
      <c r="E14" s="899">
        <v>695</v>
      </c>
      <c r="F14" s="990">
        <v>1656</v>
      </c>
      <c r="G14" s="991">
        <v>977</v>
      </c>
      <c r="H14" s="991">
        <v>788</v>
      </c>
      <c r="I14" s="899">
        <v>827</v>
      </c>
      <c r="J14" s="990">
        <v>3374</v>
      </c>
      <c r="K14" s="991">
        <v>1845</v>
      </c>
      <c r="L14" s="991">
        <v>1521</v>
      </c>
      <c r="M14" s="257">
        <v>1522</v>
      </c>
    </row>
    <row r="15" spans="1:30" x14ac:dyDescent="0.3">
      <c r="A15" s="1" t="s">
        <v>5</v>
      </c>
      <c r="B15" s="990">
        <v>790</v>
      </c>
      <c r="C15" s="991">
        <v>438</v>
      </c>
      <c r="D15" s="991">
        <v>356</v>
      </c>
      <c r="E15" s="899">
        <v>399</v>
      </c>
      <c r="F15" s="990">
        <v>684</v>
      </c>
      <c r="G15" s="991">
        <v>455</v>
      </c>
      <c r="H15" s="991">
        <v>373</v>
      </c>
      <c r="I15" s="899">
        <v>345</v>
      </c>
      <c r="J15" s="990">
        <v>1474</v>
      </c>
      <c r="K15" s="991">
        <v>893</v>
      </c>
      <c r="L15" s="991">
        <v>729</v>
      </c>
      <c r="M15" s="257">
        <v>744</v>
      </c>
    </row>
    <row r="16" spans="1:30" x14ac:dyDescent="0.3">
      <c r="A16" s="1" t="s">
        <v>6</v>
      </c>
      <c r="B16" s="990">
        <v>653</v>
      </c>
      <c r="C16" s="991">
        <v>425</v>
      </c>
      <c r="D16" s="991">
        <v>375</v>
      </c>
      <c r="E16" s="899">
        <v>362</v>
      </c>
      <c r="F16" s="990">
        <v>954</v>
      </c>
      <c r="G16" s="991">
        <v>708</v>
      </c>
      <c r="H16" s="991">
        <v>550</v>
      </c>
      <c r="I16" s="899">
        <v>608</v>
      </c>
      <c r="J16" s="990">
        <v>1607</v>
      </c>
      <c r="K16" s="991">
        <v>1133</v>
      </c>
      <c r="L16" s="991">
        <v>925</v>
      </c>
      <c r="M16" s="257">
        <v>970</v>
      </c>
    </row>
    <row r="17" spans="1:13" ht="15" thickBot="1" x14ac:dyDescent="0.35">
      <c r="A17" s="3" t="s">
        <v>7</v>
      </c>
      <c r="B17" s="992">
        <v>3161</v>
      </c>
      <c r="C17" s="993">
        <v>1731</v>
      </c>
      <c r="D17" s="993">
        <v>1464</v>
      </c>
      <c r="E17" s="925">
        <v>1456</v>
      </c>
      <c r="F17" s="992">
        <v>3294</v>
      </c>
      <c r="G17" s="993">
        <v>2140</v>
      </c>
      <c r="H17" s="993">
        <v>1711</v>
      </c>
      <c r="I17" s="925">
        <v>1780</v>
      </c>
      <c r="J17" s="992">
        <v>6455</v>
      </c>
      <c r="K17" s="993">
        <v>3871</v>
      </c>
      <c r="L17" s="993">
        <v>3175</v>
      </c>
      <c r="M17" s="994">
        <v>3236</v>
      </c>
    </row>
    <row r="18" spans="1:13" ht="15" thickBot="1" x14ac:dyDescent="0.35">
      <c r="F18" s="876"/>
      <c r="K18" s="876"/>
    </row>
    <row r="19" spans="1:13" ht="15" thickBot="1" x14ac:dyDescent="0.35">
      <c r="A19" s="1114" t="s">
        <v>9</v>
      </c>
      <c r="B19" s="1097" t="s">
        <v>1</v>
      </c>
      <c r="C19" s="1098"/>
      <c r="D19" s="1098"/>
      <c r="E19" s="1098"/>
      <c r="F19" s="1097" t="s">
        <v>2</v>
      </c>
      <c r="G19" s="1098"/>
      <c r="H19" s="1098"/>
      <c r="I19" s="1098"/>
      <c r="J19" s="1097" t="s">
        <v>3</v>
      </c>
      <c r="K19" s="1098"/>
      <c r="L19" s="1098"/>
      <c r="M19" s="1099"/>
    </row>
    <row r="20" spans="1:13" ht="15" thickBot="1" x14ac:dyDescent="0.35">
      <c r="A20" s="1115"/>
      <c r="B20" s="13">
        <v>2001</v>
      </c>
      <c r="C20" s="14">
        <v>2010</v>
      </c>
      <c r="D20" s="14">
        <v>2014</v>
      </c>
      <c r="E20" s="15">
        <v>2015</v>
      </c>
      <c r="F20" s="13">
        <v>2001</v>
      </c>
      <c r="G20" s="14">
        <v>2010</v>
      </c>
      <c r="H20" s="14">
        <v>2014</v>
      </c>
      <c r="I20" s="15">
        <v>2015</v>
      </c>
      <c r="J20" s="9">
        <v>2001</v>
      </c>
      <c r="K20" s="8">
        <v>2010</v>
      </c>
      <c r="L20" s="8">
        <v>2014</v>
      </c>
      <c r="M20" s="15">
        <v>2015</v>
      </c>
    </row>
    <row r="21" spans="1:13" x14ac:dyDescent="0.3">
      <c r="A21" s="1" t="s">
        <v>4</v>
      </c>
      <c r="B21" s="990">
        <v>1812</v>
      </c>
      <c r="C21" s="991">
        <v>894</v>
      </c>
      <c r="D21" s="991">
        <v>748</v>
      </c>
      <c r="E21" s="899">
        <v>714</v>
      </c>
      <c r="F21" s="990">
        <v>1874</v>
      </c>
      <c r="G21" s="991">
        <v>1052</v>
      </c>
      <c r="H21" s="991">
        <v>848</v>
      </c>
      <c r="I21" s="899">
        <v>895</v>
      </c>
      <c r="J21" s="990">
        <v>3686</v>
      </c>
      <c r="K21" s="991">
        <v>1946</v>
      </c>
      <c r="L21" s="991">
        <v>1596</v>
      </c>
      <c r="M21" s="257">
        <v>1609</v>
      </c>
    </row>
    <row r="22" spans="1:13" x14ac:dyDescent="0.3">
      <c r="A22" s="1" t="s">
        <v>5</v>
      </c>
      <c r="B22" s="990">
        <v>824</v>
      </c>
      <c r="C22" s="991">
        <v>452</v>
      </c>
      <c r="D22" s="991">
        <v>367</v>
      </c>
      <c r="E22" s="899">
        <v>407</v>
      </c>
      <c r="F22" s="990">
        <v>753</v>
      </c>
      <c r="G22" s="991">
        <v>492</v>
      </c>
      <c r="H22" s="991">
        <v>401</v>
      </c>
      <c r="I22" s="899">
        <v>367</v>
      </c>
      <c r="J22" s="990">
        <v>1577</v>
      </c>
      <c r="K22" s="991">
        <v>944</v>
      </c>
      <c r="L22" s="991">
        <v>768</v>
      </c>
      <c r="M22" s="257">
        <v>774</v>
      </c>
    </row>
    <row r="23" spans="1:13" x14ac:dyDescent="0.3">
      <c r="A23" s="1" t="s">
        <v>6</v>
      </c>
      <c r="B23" s="990">
        <v>715</v>
      </c>
      <c r="C23" s="991">
        <v>436</v>
      </c>
      <c r="D23" s="991">
        <v>390</v>
      </c>
      <c r="E23" s="899">
        <v>381</v>
      </c>
      <c r="F23" s="990">
        <v>1118</v>
      </c>
      <c r="G23" s="991">
        <v>788</v>
      </c>
      <c r="H23" s="991">
        <v>627</v>
      </c>
      <c r="I23" s="899">
        <v>664</v>
      </c>
      <c r="J23" s="990">
        <v>1833</v>
      </c>
      <c r="K23" s="991">
        <v>1224</v>
      </c>
      <c r="L23" s="991">
        <v>1017</v>
      </c>
      <c r="M23" s="257">
        <v>1045</v>
      </c>
    </row>
    <row r="24" spans="1:13" ht="15" thickBot="1" x14ac:dyDescent="0.35">
      <c r="A24" s="3" t="s">
        <v>7</v>
      </c>
      <c r="B24" s="992">
        <v>3351</v>
      </c>
      <c r="C24" s="993">
        <v>1782</v>
      </c>
      <c r="D24" s="993">
        <v>1505</v>
      </c>
      <c r="E24" s="925">
        <v>1502</v>
      </c>
      <c r="F24" s="992">
        <v>3745</v>
      </c>
      <c r="G24" s="993">
        <v>2332</v>
      </c>
      <c r="H24" s="993">
        <v>1876</v>
      </c>
      <c r="I24" s="925">
        <v>1926</v>
      </c>
      <c r="J24" s="992">
        <v>7096</v>
      </c>
      <c r="K24" s="993">
        <v>4114</v>
      </c>
      <c r="L24" s="993">
        <v>3381</v>
      </c>
      <c r="M24" s="994">
        <v>3428</v>
      </c>
    </row>
    <row r="25" spans="1:13" ht="15" thickBot="1" x14ac:dyDescent="0.35">
      <c r="F25" s="876"/>
    </row>
    <row r="26" spans="1:13" ht="15" thickBot="1" x14ac:dyDescent="0.35">
      <c r="A26" s="1114" t="s">
        <v>10</v>
      </c>
      <c r="B26" s="1097" t="s">
        <v>1</v>
      </c>
      <c r="C26" s="1098"/>
      <c r="D26" s="1098"/>
      <c r="E26" s="1098"/>
      <c r="F26" s="1097" t="s">
        <v>2</v>
      </c>
      <c r="G26" s="1098"/>
      <c r="H26" s="1098"/>
      <c r="I26" s="1098"/>
      <c r="J26" s="1097" t="s">
        <v>3</v>
      </c>
      <c r="K26" s="1098"/>
      <c r="L26" s="1098"/>
      <c r="M26" s="1099"/>
    </row>
    <row r="27" spans="1:13" ht="15" thickBot="1" x14ac:dyDescent="0.35">
      <c r="A27" s="1115"/>
      <c r="B27" s="13">
        <v>2001</v>
      </c>
      <c r="C27" s="14">
        <v>2010</v>
      </c>
      <c r="D27" s="14">
        <v>2014</v>
      </c>
      <c r="E27" s="15">
        <v>2015</v>
      </c>
      <c r="F27" s="13">
        <v>2001</v>
      </c>
      <c r="G27" s="14">
        <v>2010</v>
      </c>
      <c r="H27" s="14">
        <v>2014</v>
      </c>
      <c r="I27" s="15">
        <v>2015</v>
      </c>
      <c r="J27" s="9">
        <v>2001</v>
      </c>
      <c r="K27" s="8">
        <v>2010</v>
      </c>
      <c r="L27" s="8">
        <v>2014</v>
      </c>
      <c r="M27" s="15">
        <v>2015</v>
      </c>
    </row>
    <row r="28" spans="1:13" x14ac:dyDescent="0.3">
      <c r="A28" s="1" t="s">
        <v>4</v>
      </c>
      <c r="B28" s="995">
        <v>149542</v>
      </c>
      <c r="C28" s="996">
        <v>106770</v>
      </c>
      <c r="D28" s="996">
        <v>90464</v>
      </c>
      <c r="E28" s="997">
        <v>88455</v>
      </c>
      <c r="F28" s="998">
        <v>48520</v>
      </c>
      <c r="G28" s="999">
        <v>38435</v>
      </c>
      <c r="H28" s="999">
        <v>34566</v>
      </c>
      <c r="I28" s="1000">
        <v>35766</v>
      </c>
      <c r="J28" s="998">
        <v>198062</v>
      </c>
      <c r="K28" s="999">
        <v>145205</v>
      </c>
      <c r="L28" s="999">
        <v>125030</v>
      </c>
      <c r="M28" s="257">
        <v>124221</v>
      </c>
    </row>
    <row r="29" spans="1:13" x14ac:dyDescent="0.3">
      <c r="A29" s="1" t="s">
        <v>5</v>
      </c>
      <c r="B29" s="998">
        <v>69680</v>
      </c>
      <c r="C29" s="999">
        <v>57785</v>
      </c>
      <c r="D29" s="999">
        <v>45228</v>
      </c>
      <c r="E29" s="1000">
        <v>43675</v>
      </c>
      <c r="F29" s="998">
        <v>22583</v>
      </c>
      <c r="G29" s="999">
        <v>20379</v>
      </c>
      <c r="H29" s="999">
        <v>16580</v>
      </c>
      <c r="I29" s="1000">
        <v>16323</v>
      </c>
      <c r="J29" s="998">
        <v>92263</v>
      </c>
      <c r="K29" s="999">
        <v>78164</v>
      </c>
      <c r="L29" s="999">
        <v>61808</v>
      </c>
      <c r="M29" s="257">
        <v>59998</v>
      </c>
    </row>
    <row r="30" spans="1:13" x14ac:dyDescent="0.3">
      <c r="A30" s="1" t="s">
        <v>6</v>
      </c>
      <c r="B30" s="998">
        <v>57617</v>
      </c>
      <c r="C30" s="999">
        <v>55777</v>
      </c>
      <c r="D30" s="999">
        <v>44782</v>
      </c>
      <c r="E30" s="1000">
        <v>43026</v>
      </c>
      <c r="F30" s="998">
        <v>25344</v>
      </c>
      <c r="G30" s="999">
        <v>25574</v>
      </c>
      <c r="H30" s="999">
        <v>19527</v>
      </c>
      <c r="I30" s="1000">
        <v>19675</v>
      </c>
      <c r="J30" s="998">
        <v>82961</v>
      </c>
      <c r="K30" s="999">
        <v>81351</v>
      </c>
      <c r="L30" s="999">
        <v>64309</v>
      </c>
      <c r="M30" s="257">
        <v>62701</v>
      </c>
    </row>
    <row r="31" spans="1:13" ht="15" thickBot="1" x14ac:dyDescent="0.35">
      <c r="A31" s="3" t="s">
        <v>7</v>
      </c>
      <c r="B31" s="1001">
        <v>276839</v>
      </c>
      <c r="C31" s="1002">
        <v>220332</v>
      </c>
      <c r="D31" s="1002">
        <v>180474</v>
      </c>
      <c r="E31" s="1003">
        <v>175156</v>
      </c>
      <c r="F31" s="1001">
        <v>96447</v>
      </c>
      <c r="G31" s="1002">
        <v>84388</v>
      </c>
      <c r="H31" s="1002">
        <v>70673</v>
      </c>
      <c r="I31" s="1003">
        <v>71764</v>
      </c>
      <c r="J31" s="1001">
        <v>373286</v>
      </c>
      <c r="K31" s="1002">
        <v>304720</v>
      </c>
      <c r="L31" s="1002">
        <v>251147</v>
      </c>
      <c r="M31" s="994">
        <v>246920</v>
      </c>
    </row>
    <row r="32" spans="1:13" ht="15.6" x14ac:dyDescent="0.3">
      <c r="A32" s="24"/>
      <c r="K32" s="876"/>
    </row>
    <row r="33" spans="1:20" ht="16.2" thickBot="1" x14ac:dyDescent="0.35">
      <c r="A33" s="7" t="s">
        <v>204</v>
      </c>
      <c r="K33" s="876"/>
    </row>
    <row r="34" spans="1:20" ht="15" customHeight="1" thickBot="1" x14ac:dyDescent="0.35">
      <c r="A34" s="1114" t="s">
        <v>52</v>
      </c>
      <c r="B34" s="1097" t="s">
        <v>1</v>
      </c>
      <c r="C34" s="1098"/>
      <c r="D34" s="1098"/>
      <c r="E34" s="1098"/>
      <c r="F34" s="1097" t="s">
        <v>2</v>
      </c>
      <c r="G34" s="1098"/>
      <c r="H34" s="1098"/>
      <c r="I34" s="1098"/>
      <c r="J34" s="1097" t="s">
        <v>3</v>
      </c>
      <c r="K34" s="1098"/>
      <c r="L34" s="1098"/>
      <c r="M34" s="1099"/>
    </row>
    <row r="35" spans="1:20" ht="15" thickBot="1" x14ac:dyDescent="0.35">
      <c r="A35" s="1115"/>
      <c r="B35" s="264">
        <v>2001</v>
      </c>
      <c r="C35" s="265">
        <v>2010</v>
      </c>
      <c r="D35" s="265">
        <v>2014</v>
      </c>
      <c r="E35" s="15">
        <v>2015</v>
      </c>
      <c r="F35" s="264">
        <v>2001</v>
      </c>
      <c r="G35" s="265">
        <v>2010</v>
      </c>
      <c r="H35" s="265">
        <v>2014</v>
      </c>
      <c r="I35" s="15">
        <v>2015</v>
      </c>
      <c r="J35" s="68">
        <v>2001</v>
      </c>
      <c r="K35" s="67">
        <v>2010</v>
      </c>
      <c r="L35" s="67">
        <v>2014</v>
      </c>
      <c r="M35" s="15">
        <v>2015</v>
      </c>
    </row>
    <row r="36" spans="1:20" x14ac:dyDescent="0.3">
      <c r="A36" s="25" t="s">
        <v>4</v>
      </c>
      <c r="B36" s="995">
        <v>13618</v>
      </c>
      <c r="C36" s="996">
        <v>18192</v>
      </c>
      <c r="D36" s="996">
        <v>14836</v>
      </c>
      <c r="E36" s="997">
        <f>Tutto!T64</f>
        <v>15864</v>
      </c>
      <c r="F36" s="998">
        <v>1246</v>
      </c>
      <c r="G36" s="999">
        <v>3115</v>
      </c>
      <c r="H36" s="999">
        <v>2717</v>
      </c>
      <c r="I36" s="1000">
        <f>Tutto!U64</f>
        <v>3102</v>
      </c>
      <c r="J36" s="998">
        <v>14864</v>
      </c>
      <c r="K36" s="999">
        <v>21307</v>
      </c>
      <c r="L36" s="999">
        <v>17553</v>
      </c>
      <c r="M36" s="257">
        <f>I36+E36</f>
        <v>18966</v>
      </c>
    </row>
    <row r="37" spans="1:20" x14ac:dyDescent="0.3">
      <c r="A37" s="25" t="s">
        <v>5</v>
      </c>
      <c r="B37" s="998">
        <v>8068</v>
      </c>
      <c r="C37" s="999">
        <v>12780</v>
      </c>
      <c r="D37" s="999">
        <v>9604</v>
      </c>
      <c r="E37" s="1000">
        <f>Tutto!T65</f>
        <v>9817</v>
      </c>
      <c r="F37" s="998">
        <v>556</v>
      </c>
      <c r="G37" s="999">
        <v>1699</v>
      </c>
      <c r="H37" s="999">
        <v>1397</v>
      </c>
      <c r="I37" s="1000">
        <f>Tutto!U65</f>
        <v>1446</v>
      </c>
      <c r="J37" s="998">
        <v>8624</v>
      </c>
      <c r="K37" s="999">
        <v>14479</v>
      </c>
      <c r="L37" s="999">
        <v>11001</v>
      </c>
      <c r="M37" s="257">
        <f t="shared" ref="M37:M38" si="0">I37+E37</f>
        <v>11263</v>
      </c>
    </row>
    <row r="38" spans="1:20" x14ac:dyDescent="0.3">
      <c r="A38" s="25" t="s">
        <v>6</v>
      </c>
      <c r="B38" s="998">
        <v>4633</v>
      </c>
      <c r="C38" s="999">
        <v>8363</v>
      </c>
      <c r="D38" s="999">
        <v>6122</v>
      </c>
      <c r="E38" s="1000">
        <f>Tutto!T66</f>
        <v>6557</v>
      </c>
      <c r="F38" s="998">
        <v>319</v>
      </c>
      <c r="G38" s="999">
        <v>1302</v>
      </c>
      <c r="H38" s="999">
        <v>914</v>
      </c>
      <c r="I38" s="1000">
        <f>Tutto!U66</f>
        <v>1061</v>
      </c>
      <c r="J38" s="998">
        <v>4952</v>
      </c>
      <c r="K38" s="999">
        <v>9665</v>
      </c>
      <c r="L38" s="999">
        <v>7036</v>
      </c>
      <c r="M38" s="257">
        <f t="shared" si="0"/>
        <v>7618</v>
      </c>
    </row>
    <row r="39" spans="1:20" ht="15" thickBot="1" x14ac:dyDescent="0.35">
      <c r="A39" s="26" t="s">
        <v>7</v>
      </c>
      <c r="B39" s="1001">
        <v>26319</v>
      </c>
      <c r="C39" s="1002">
        <v>39335</v>
      </c>
      <c r="D39" s="1002">
        <v>30562</v>
      </c>
      <c r="E39" s="1003">
        <f>SUM(E36:E38)</f>
        <v>32238</v>
      </c>
      <c r="F39" s="1001">
        <v>2121</v>
      </c>
      <c r="G39" s="1002">
        <v>6116</v>
      </c>
      <c r="H39" s="1002">
        <v>5028</v>
      </c>
      <c r="I39" s="1003">
        <f>SUM(I36:I38)</f>
        <v>5609</v>
      </c>
      <c r="J39" s="1001">
        <v>28440</v>
      </c>
      <c r="K39" s="1002">
        <v>45451</v>
      </c>
      <c r="L39" s="1002">
        <v>35590</v>
      </c>
      <c r="M39" s="994">
        <f>SUM(M36:M38)</f>
        <v>37847</v>
      </c>
    </row>
    <row r="40" spans="1:20" ht="15" thickBot="1" x14ac:dyDescent="0.35">
      <c r="F40" s="876"/>
    </row>
    <row r="41" spans="1:20" ht="15" customHeight="1" thickBot="1" x14ac:dyDescent="0.35">
      <c r="A41" s="1114" t="s">
        <v>338</v>
      </c>
      <c r="B41" s="1097" t="s">
        <v>1</v>
      </c>
      <c r="C41" s="1098"/>
      <c r="D41" s="1098"/>
      <c r="E41" s="1098"/>
      <c r="F41" s="1097" t="s">
        <v>2</v>
      </c>
      <c r="G41" s="1098"/>
      <c r="H41" s="1098"/>
      <c r="I41" s="1098"/>
      <c r="J41" s="1097" t="s">
        <v>3</v>
      </c>
      <c r="K41" s="1098"/>
      <c r="L41" s="1098"/>
      <c r="M41" s="1099"/>
    </row>
    <row r="42" spans="1:20" ht="84.6" thickBot="1" x14ac:dyDescent="0.35">
      <c r="A42" s="1115"/>
      <c r="B42" s="264">
        <v>2001</v>
      </c>
      <c r="C42" s="265">
        <v>2010</v>
      </c>
      <c r="D42" s="265">
        <v>2014</v>
      </c>
      <c r="E42" s="15">
        <v>2015</v>
      </c>
      <c r="F42" s="264">
        <v>2001</v>
      </c>
      <c r="G42" s="265">
        <v>2010</v>
      </c>
      <c r="H42" s="265">
        <v>2014</v>
      </c>
      <c r="I42" s="15">
        <v>2015</v>
      </c>
      <c r="J42" s="68">
        <v>2001</v>
      </c>
      <c r="K42" s="265">
        <v>2010</v>
      </c>
      <c r="L42" s="67">
        <v>2014</v>
      </c>
      <c r="M42" s="10">
        <v>2015</v>
      </c>
      <c r="P42" s="1034" t="s">
        <v>78</v>
      </c>
      <c r="Q42" s="746"/>
      <c r="R42" s="746"/>
      <c r="S42" s="746"/>
      <c r="T42" s="746"/>
    </row>
    <row r="43" spans="1:20" ht="15" thickBot="1" x14ac:dyDescent="0.35">
      <c r="A43" s="25" t="s">
        <v>4</v>
      </c>
      <c r="B43" s="995">
        <v>194</v>
      </c>
      <c r="C43" s="996">
        <v>224</v>
      </c>
      <c r="D43" s="996">
        <v>174</v>
      </c>
      <c r="E43" s="997">
        <f>R46</f>
        <v>178</v>
      </c>
      <c r="F43" s="998">
        <v>87</v>
      </c>
      <c r="G43" s="999">
        <v>220</v>
      </c>
      <c r="H43" s="999">
        <v>160</v>
      </c>
      <c r="I43" s="1000">
        <f>S46</f>
        <v>165</v>
      </c>
      <c r="J43" s="998">
        <v>281</v>
      </c>
      <c r="K43" s="999">
        <v>444</v>
      </c>
      <c r="L43" s="999">
        <v>334</v>
      </c>
      <c r="M43" s="257">
        <f>I43+E43</f>
        <v>343</v>
      </c>
      <c r="P43" s="1035" t="s">
        <v>79</v>
      </c>
      <c r="Q43" s="746"/>
      <c r="R43" s="746"/>
      <c r="S43" s="746"/>
      <c r="T43" s="746"/>
    </row>
    <row r="44" spans="1:20" ht="19.2" thickBot="1" x14ac:dyDescent="0.35">
      <c r="A44" s="25" t="s">
        <v>5</v>
      </c>
      <c r="B44" s="998">
        <v>97</v>
      </c>
      <c r="C44" s="999">
        <v>106</v>
      </c>
      <c r="D44" s="999">
        <v>98</v>
      </c>
      <c r="E44" s="1000">
        <f t="shared" ref="E44:E45" si="1">R47</f>
        <v>95</v>
      </c>
      <c r="F44" s="998">
        <v>35</v>
      </c>
      <c r="G44" s="999">
        <v>113</v>
      </c>
      <c r="H44" s="999">
        <v>69</v>
      </c>
      <c r="I44" s="1000">
        <f t="shared" ref="I44:I45" si="2">S47</f>
        <v>72</v>
      </c>
      <c r="J44" s="998">
        <v>132</v>
      </c>
      <c r="K44" s="999">
        <v>219</v>
      </c>
      <c r="L44" s="999">
        <v>167</v>
      </c>
      <c r="M44" s="257">
        <f t="shared" ref="M44:M45" si="3">I44+E44</f>
        <v>167</v>
      </c>
      <c r="P44" s="1036" t="s">
        <v>80</v>
      </c>
      <c r="Q44" s="747"/>
      <c r="R44" s="1037" t="s">
        <v>81</v>
      </c>
      <c r="S44" s="748"/>
      <c r="T44" s="1038" t="s">
        <v>82</v>
      </c>
    </row>
    <row r="45" spans="1:20" ht="19.2" thickBot="1" x14ac:dyDescent="0.35">
      <c r="A45" s="25" t="s">
        <v>6</v>
      </c>
      <c r="B45" s="998">
        <v>74</v>
      </c>
      <c r="C45" s="999">
        <v>109</v>
      </c>
      <c r="D45" s="999">
        <v>94</v>
      </c>
      <c r="E45" s="1000">
        <f t="shared" si="1"/>
        <v>89</v>
      </c>
      <c r="F45" s="998">
        <v>36</v>
      </c>
      <c r="G45" s="999">
        <v>112</v>
      </c>
      <c r="H45" s="999">
        <v>80</v>
      </c>
      <c r="I45" s="1000">
        <f t="shared" si="2"/>
        <v>100</v>
      </c>
      <c r="J45" s="998">
        <v>110</v>
      </c>
      <c r="K45" s="999">
        <v>221</v>
      </c>
      <c r="L45" s="999">
        <v>174</v>
      </c>
      <c r="M45" s="257">
        <f t="shared" si="3"/>
        <v>189</v>
      </c>
      <c r="P45" s="749"/>
      <c r="Q45" s="750"/>
      <c r="R45" s="1039" t="s">
        <v>83</v>
      </c>
      <c r="S45" s="1040" t="s">
        <v>84</v>
      </c>
      <c r="T45" s="751"/>
    </row>
    <row r="46" spans="1:20" ht="17.399999999999999" thickBot="1" x14ac:dyDescent="0.35">
      <c r="A46" s="26" t="s">
        <v>7</v>
      </c>
      <c r="B46" s="1001">
        <v>365</v>
      </c>
      <c r="C46" s="1002">
        <v>439</v>
      </c>
      <c r="D46" s="1002">
        <v>366</v>
      </c>
      <c r="E46" s="1003">
        <f>SUM(E43:E45)</f>
        <v>362</v>
      </c>
      <c r="F46" s="1001">
        <v>158</v>
      </c>
      <c r="G46" s="1002">
        <v>445</v>
      </c>
      <c r="H46" s="1002">
        <v>309</v>
      </c>
      <c r="I46" s="1003">
        <f>SUM(I43:I45)</f>
        <v>337</v>
      </c>
      <c r="J46" s="1001">
        <v>523</v>
      </c>
      <c r="K46" s="1002">
        <v>884</v>
      </c>
      <c r="L46" s="1002">
        <v>675</v>
      </c>
      <c r="M46" s="994">
        <f>SUM(M43:M45)</f>
        <v>699</v>
      </c>
      <c r="P46" s="1041" t="s">
        <v>85</v>
      </c>
      <c r="Q46" s="1042" t="s">
        <v>4</v>
      </c>
      <c r="R46" s="1043">
        <v>178</v>
      </c>
      <c r="S46" s="1044">
        <v>165</v>
      </c>
      <c r="T46" s="1045">
        <v>343</v>
      </c>
    </row>
    <row r="47" spans="1:20" ht="15" thickBot="1" x14ac:dyDescent="0.35">
      <c r="F47" s="876"/>
      <c r="K47" s="876"/>
      <c r="P47" s="752"/>
      <c r="Q47" s="1046" t="s">
        <v>5</v>
      </c>
      <c r="R47" s="1047">
        <v>95</v>
      </c>
      <c r="S47" s="1048">
        <v>72</v>
      </c>
      <c r="T47" s="1049">
        <v>167</v>
      </c>
    </row>
    <row r="48" spans="1:20" ht="15" customHeight="1" thickBot="1" x14ac:dyDescent="0.35">
      <c r="A48" s="1114" t="s">
        <v>245</v>
      </c>
      <c r="B48" s="1097" t="s">
        <v>1</v>
      </c>
      <c r="C48" s="1098"/>
      <c r="D48" s="1098"/>
      <c r="E48" s="1098"/>
      <c r="F48" s="1097" t="s">
        <v>2</v>
      </c>
      <c r="G48" s="1098"/>
      <c r="H48" s="1098"/>
      <c r="I48" s="1098"/>
      <c r="J48" s="1097" t="s">
        <v>3</v>
      </c>
      <c r="K48" s="1098"/>
      <c r="L48" s="1098"/>
      <c r="M48" s="1099"/>
      <c r="P48" s="752"/>
      <c r="Q48" s="1046" t="s">
        <v>86</v>
      </c>
      <c r="R48" s="1047">
        <v>89</v>
      </c>
      <c r="S48" s="1048">
        <v>100</v>
      </c>
      <c r="T48" s="1049">
        <v>189</v>
      </c>
    </row>
    <row r="49" spans="1:20" ht="15" thickBot="1" x14ac:dyDescent="0.35">
      <c r="A49" s="1115"/>
      <c r="B49" s="264">
        <v>2001</v>
      </c>
      <c r="C49" s="265">
        <v>2010</v>
      </c>
      <c r="D49" s="265">
        <v>2014</v>
      </c>
      <c r="E49" s="15">
        <v>2015</v>
      </c>
      <c r="F49" s="264">
        <v>2001</v>
      </c>
      <c r="G49" s="265">
        <v>2010</v>
      </c>
      <c r="H49" s="265">
        <v>2014</v>
      </c>
      <c r="I49" s="15">
        <v>2015</v>
      </c>
      <c r="J49" s="68">
        <v>2001</v>
      </c>
      <c r="K49" s="67">
        <v>2010</v>
      </c>
      <c r="L49" s="67">
        <v>2014</v>
      </c>
      <c r="M49" s="15">
        <v>2015</v>
      </c>
      <c r="P49" s="1050" t="s">
        <v>82</v>
      </c>
      <c r="Q49" s="750"/>
      <c r="R49" s="1051">
        <v>362</v>
      </c>
      <c r="S49" s="1052">
        <v>337</v>
      </c>
      <c r="T49" s="1053">
        <v>699</v>
      </c>
    </row>
    <row r="50" spans="1:20" x14ac:dyDescent="0.3">
      <c r="A50" s="70" t="s">
        <v>4</v>
      </c>
      <c r="B50" s="995">
        <v>4</v>
      </c>
      <c r="C50" s="996">
        <v>0</v>
      </c>
      <c r="D50" s="996">
        <v>0</v>
      </c>
      <c r="E50" s="997">
        <f>'Motociclo a solo SPSS 2 OK'!U9+'Motociclo a solo SPSS 2 OK'!U31</f>
        <v>0</v>
      </c>
      <c r="F50" s="998">
        <v>5</v>
      </c>
      <c r="G50" s="999">
        <v>0</v>
      </c>
      <c r="H50" s="999">
        <v>0</v>
      </c>
      <c r="I50" s="1000">
        <f>'Motociclo a solo SPSS 2 OK'!U17+'Motociclo a solo SPSS 2 OK'!U39</f>
        <v>0</v>
      </c>
      <c r="J50" s="998">
        <v>9</v>
      </c>
      <c r="K50" s="999">
        <v>0</v>
      </c>
      <c r="L50" s="999">
        <v>0</v>
      </c>
      <c r="M50" s="257">
        <f>I50+E50</f>
        <v>0</v>
      </c>
    </row>
    <row r="51" spans="1:20" x14ac:dyDescent="0.3">
      <c r="A51" s="70" t="s">
        <v>5</v>
      </c>
      <c r="B51" s="998">
        <v>6</v>
      </c>
      <c r="C51" s="999">
        <v>1</v>
      </c>
      <c r="D51" s="999">
        <v>0</v>
      </c>
      <c r="E51" s="1000">
        <f>'Motociclo a solo SPSS 2 OK'!U10+'Motociclo a solo SPSS 2 OK'!U32</f>
        <v>0</v>
      </c>
      <c r="F51" s="998">
        <v>0</v>
      </c>
      <c r="G51" s="999">
        <v>2</v>
      </c>
      <c r="H51" s="999">
        <v>0</v>
      </c>
      <c r="I51" s="1000">
        <f>'Motociclo a solo SPSS 2 OK'!U18+'Motociclo a solo SPSS 2 OK'!U40</f>
        <v>0</v>
      </c>
      <c r="J51" s="998">
        <v>6</v>
      </c>
      <c r="K51" s="999">
        <v>3</v>
      </c>
      <c r="L51" s="999">
        <v>0</v>
      </c>
      <c r="M51" s="257">
        <f t="shared" ref="M51:M52" si="4">I51+E51</f>
        <v>0</v>
      </c>
    </row>
    <row r="52" spans="1:20" x14ac:dyDescent="0.3">
      <c r="A52" s="70" t="s">
        <v>6</v>
      </c>
      <c r="B52" s="998">
        <v>4</v>
      </c>
      <c r="C52" s="999">
        <v>2</v>
      </c>
      <c r="D52" s="999">
        <v>2</v>
      </c>
      <c r="E52" s="1000">
        <f>'Motociclo a solo SPSS 2 OK'!U11+'Motociclo a solo SPSS 2 OK'!U33</f>
        <v>0</v>
      </c>
      <c r="F52" s="998">
        <v>7</v>
      </c>
      <c r="G52" s="999">
        <v>0</v>
      </c>
      <c r="H52" s="999">
        <v>0</v>
      </c>
      <c r="I52" s="1000">
        <f>'Motociclo a solo SPSS 2 OK'!U19+'Motociclo a solo SPSS 2 OK'!U41</f>
        <v>0</v>
      </c>
      <c r="J52" s="998">
        <v>11</v>
      </c>
      <c r="K52" s="999">
        <v>2</v>
      </c>
      <c r="L52" s="999">
        <v>2</v>
      </c>
      <c r="M52" s="257">
        <f t="shared" si="4"/>
        <v>0</v>
      </c>
    </row>
    <row r="53" spans="1:20" ht="15" thickBot="1" x14ac:dyDescent="0.35">
      <c r="A53" s="71" t="s">
        <v>7</v>
      </c>
      <c r="B53" s="1001">
        <v>14</v>
      </c>
      <c r="C53" s="1002">
        <v>3</v>
      </c>
      <c r="D53" s="1002">
        <v>2</v>
      </c>
      <c r="E53" s="1003">
        <f>SUM(E50:E52)</f>
        <v>0</v>
      </c>
      <c r="F53" s="1001">
        <v>12</v>
      </c>
      <c r="G53" s="1002">
        <v>2</v>
      </c>
      <c r="H53" s="1002">
        <v>0</v>
      </c>
      <c r="I53" s="1003">
        <f>SUM(I50:I52)</f>
        <v>0</v>
      </c>
      <c r="J53" s="1001">
        <v>26</v>
      </c>
      <c r="K53" s="1002">
        <v>5</v>
      </c>
      <c r="L53" s="1002">
        <v>2</v>
      </c>
      <c r="M53" s="994">
        <f>SUM(M50:M52)</f>
        <v>0</v>
      </c>
    </row>
    <row r="54" spans="1:20" ht="15" thickBot="1" x14ac:dyDescent="0.35">
      <c r="A54" s="378"/>
      <c r="B54" s="876"/>
      <c r="C54" s="876"/>
      <c r="D54" s="876"/>
      <c r="E54" s="876"/>
      <c r="F54" s="876"/>
      <c r="G54" s="876"/>
      <c r="H54" s="876"/>
      <c r="I54" s="876"/>
      <c r="J54" s="876"/>
      <c r="K54" s="876"/>
      <c r="L54" s="876"/>
      <c r="M54" s="876"/>
    </row>
    <row r="55" spans="1:20" ht="15" customHeight="1" thickBot="1" x14ac:dyDescent="0.35">
      <c r="A55" s="1114" t="s">
        <v>246</v>
      </c>
      <c r="B55" s="1097" t="s">
        <v>1</v>
      </c>
      <c r="C55" s="1098"/>
      <c r="D55" s="1098"/>
      <c r="E55" s="1098"/>
      <c r="F55" s="1097" t="s">
        <v>2</v>
      </c>
      <c r="G55" s="1098"/>
      <c r="H55" s="1098"/>
      <c r="I55" s="1098"/>
      <c r="J55" s="1097" t="s">
        <v>3</v>
      </c>
      <c r="K55" s="1098"/>
      <c r="L55" s="1098"/>
      <c r="M55" s="1099"/>
    </row>
    <row r="56" spans="1:20" ht="15" thickBot="1" x14ac:dyDescent="0.35">
      <c r="A56" s="1115"/>
      <c r="B56" s="264">
        <v>2001</v>
      </c>
      <c r="C56" s="265">
        <v>2010</v>
      </c>
      <c r="D56" s="265">
        <v>2014</v>
      </c>
      <c r="E56" s="15">
        <v>2015</v>
      </c>
      <c r="F56" s="264">
        <v>2001</v>
      </c>
      <c r="G56" s="265">
        <v>2010</v>
      </c>
      <c r="H56" s="265">
        <v>2014</v>
      </c>
      <c r="I56" s="15">
        <v>2015</v>
      </c>
      <c r="J56" s="68">
        <v>2001</v>
      </c>
      <c r="K56" s="67">
        <v>2010</v>
      </c>
      <c r="L56" s="67">
        <v>2014</v>
      </c>
      <c r="M56" s="15">
        <v>2015</v>
      </c>
    </row>
    <row r="57" spans="1:20" x14ac:dyDescent="0.3">
      <c r="A57" s="70" t="s">
        <v>4</v>
      </c>
      <c r="B57" s="995">
        <v>24</v>
      </c>
      <c r="C57" s="996">
        <v>35</v>
      </c>
      <c r="D57" s="996">
        <v>21</v>
      </c>
      <c r="E57" s="997">
        <f>'Motociclo a solo SPSS 2 OK'!V9+'Motociclo a solo SPSS 2 OK'!V31</f>
        <v>17</v>
      </c>
      <c r="F57" s="998">
        <v>9</v>
      </c>
      <c r="G57" s="999">
        <v>20</v>
      </c>
      <c r="H57" s="999">
        <v>19</v>
      </c>
      <c r="I57" s="1000">
        <f>'Motociclo a solo SPSS 2 OK'!V17+'Motociclo a solo SPSS 2 OK'!V39+'Motociclo a solo SPSS 2 OK'!U60</f>
        <v>20</v>
      </c>
      <c r="J57" s="998">
        <v>33</v>
      </c>
      <c r="K57" s="999">
        <v>55</v>
      </c>
      <c r="L57" s="999">
        <v>40</v>
      </c>
      <c r="M57" s="257">
        <f>I57+E57</f>
        <v>37</v>
      </c>
    </row>
    <row r="58" spans="1:20" x14ac:dyDescent="0.3">
      <c r="A58" s="70" t="s">
        <v>5</v>
      </c>
      <c r="B58" s="998">
        <v>13</v>
      </c>
      <c r="C58" s="999">
        <v>19</v>
      </c>
      <c r="D58" s="999">
        <v>17</v>
      </c>
      <c r="E58" s="1000">
        <f>'Motociclo a solo SPSS 2 OK'!V10+'Motociclo a solo SPSS 2 OK'!V32+'Motociclo a solo SPSS 2 OK'!U53</f>
        <v>10</v>
      </c>
      <c r="F58" s="998">
        <v>5</v>
      </c>
      <c r="G58" s="999">
        <v>11</v>
      </c>
      <c r="H58" s="999">
        <v>6</v>
      </c>
      <c r="I58" s="1000">
        <f>'Motociclo a solo SPSS 2 OK'!V18+'Motociclo a solo SPSS 2 OK'!V40+'Motociclo a solo SPSS 2 OK'!U61</f>
        <v>8</v>
      </c>
      <c r="J58" s="998">
        <v>18</v>
      </c>
      <c r="K58" s="999">
        <v>30</v>
      </c>
      <c r="L58" s="999">
        <v>23</v>
      </c>
      <c r="M58" s="257">
        <f t="shared" ref="M58:M59" si="5">I58+E58</f>
        <v>18</v>
      </c>
    </row>
    <row r="59" spans="1:20" x14ac:dyDescent="0.3">
      <c r="A59" s="70" t="s">
        <v>6</v>
      </c>
      <c r="B59" s="998">
        <v>15</v>
      </c>
      <c r="C59" s="999">
        <v>22</v>
      </c>
      <c r="D59" s="999">
        <v>18</v>
      </c>
      <c r="E59" s="1000">
        <f>'Motociclo a solo SPSS 2 OK'!V11+'Motociclo a solo SPSS 2 OK'!V33+'Motociclo a solo SPSS 2 OK'!U54</f>
        <v>9</v>
      </c>
      <c r="F59" s="998">
        <v>7</v>
      </c>
      <c r="G59" s="999">
        <v>13</v>
      </c>
      <c r="H59" s="999">
        <v>12</v>
      </c>
      <c r="I59" s="1000">
        <f>'Motociclo a solo SPSS 2 OK'!V19+'Motociclo a solo SPSS 2 OK'!V41+'Motociclo a solo SPSS 2 OK'!U62</f>
        <v>17</v>
      </c>
      <c r="J59" s="998">
        <v>22</v>
      </c>
      <c r="K59" s="999">
        <v>35</v>
      </c>
      <c r="L59" s="999">
        <v>30</v>
      </c>
      <c r="M59" s="257">
        <f t="shared" si="5"/>
        <v>26</v>
      </c>
    </row>
    <row r="60" spans="1:20" ht="15" thickBot="1" x14ac:dyDescent="0.35">
      <c r="A60" s="71" t="s">
        <v>7</v>
      </c>
      <c r="B60" s="1001">
        <v>52</v>
      </c>
      <c r="C60" s="1002">
        <v>76</v>
      </c>
      <c r="D60" s="1002">
        <v>56</v>
      </c>
      <c r="E60" s="1003">
        <f>SUM(E57:E59)</f>
        <v>36</v>
      </c>
      <c r="F60" s="1001">
        <v>21</v>
      </c>
      <c r="G60" s="1002">
        <v>44</v>
      </c>
      <c r="H60" s="1002">
        <v>37</v>
      </c>
      <c r="I60" s="1003">
        <f>SUM(I57:I59)</f>
        <v>45</v>
      </c>
      <c r="J60" s="1001">
        <v>73</v>
      </c>
      <c r="K60" s="1002">
        <v>120</v>
      </c>
      <c r="L60" s="1002">
        <v>93</v>
      </c>
      <c r="M60" s="994">
        <f>SUM(M57:M59)</f>
        <v>81</v>
      </c>
      <c r="O60" s="5">
        <f>'Motoc.a solo'!U30+'Motoc.a solo'!U35+'Motoc.a solo'!U41+'Motoc.a solo'!AB31+'Motoc.a solo'!AB35+'Motoc.a solo'!AB40+'Motoc.a solo'!AI31+'Motoc.a solo'!AI34+'Motoc.a solo'!AI37</f>
        <v>100</v>
      </c>
    </row>
    <row r="61" spans="1:20" ht="15" thickBot="1" x14ac:dyDescent="0.35">
      <c r="F61" s="876"/>
      <c r="K61" s="876"/>
    </row>
    <row r="62" spans="1:20" ht="15" customHeight="1" thickBot="1" x14ac:dyDescent="0.35">
      <c r="A62" s="1114" t="s">
        <v>247</v>
      </c>
      <c r="B62" s="1097" t="s">
        <v>1</v>
      </c>
      <c r="C62" s="1098"/>
      <c r="D62" s="1098"/>
      <c r="E62" s="1098"/>
      <c r="F62" s="1097" t="s">
        <v>2</v>
      </c>
      <c r="G62" s="1098"/>
      <c r="H62" s="1098"/>
      <c r="I62" s="1098"/>
      <c r="J62" s="1097" t="s">
        <v>3</v>
      </c>
      <c r="K62" s="1098"/>
      <c r="L62" s="1098"/>
      <c r="M62" s="1099"/>
    </row>
    <row r="63" spans="1:20" ht="23.4" customHeight="1" thickBot="1" x14ac:dyDescent="0.35">
      <c r="A63" s="1115"/>
      <c r="B63" s="264">
        <v>2001</v>
      </c>
      <c r="C63" s="265">
        <v>2010</v>
      </c>
      <c r="D63" s="265">
        <v>2014</v>
      </c>
      <c r="E63" s="15">
        <v>2015</v>
      </c>
      <c r="F63" s="264">
        <v>2001</v>
      </c>
      <c r="G63" s="265">
        <v>2010</v>
      </c>
      <c r="H63" s="265">
        <v>2014</v>
      </c>
      <c r="I63" s="15">
        <v>2015</v>
      </c>
      <c r="J63" s="68">
        <v>2001</v>
      </c>
      <c r="K63" s="67">
        <v>2010</v>
      </c>
      <c r="L63" s="67">
        <v>2014</v>
      </c>
      <c r="M63" s="15">
        <v>2015</v>
      </c>
    </row>
    <row r="64" spans="1:20" x14ac:dyDescent="0.3">
      <c r="A64" s="70" t="s">
        <v>4</v>
      </c>
      <c r="B64" s="995">
        <v>4</v>
      </c>
      <c r="C64" s="996">
        <v>8</v>
      </c>
      <c r="D64" s="996">
        <v>9</v>
      </c>
      <c r="E64" s="997">
        <f>'Motociclo a solo SPSS 2 OK'!X9+'Motociclo a solo SPSS 2 OK'!X31</f>
        <v>14</v>
      </c>
      <c r="F64" s="998">
        <v>0</v>
      </c>
      <c r="G64" s="999">
        <v>8</v>
      </c>
      <c r="H64" s="999">
        <v>2</v>
      </c>
      <c r="I64" s="1000">
        <f>'Motociclo a solo SPSS 2 OK'!X17+'Motociclo a solo SPSS 2 OK'!X39+'Motociclo a solo SPSS 2 OK'!W60</f>
        <v>10</v>
      </c>
      <c r="J64" s="998">
        <v>4</v>
      </c>
      <c r="K64" s="999">
        <v>16</v>
      </c>
      <c r="L64" s="999">
        <v>11</v>
      </c>
      <c r="M64" s="257">
        <f>I64+E64</f>
        <v>24</v>
      </c>
    </row>
    <row r="65" spans="1:15" x14ac:dyDescent="0.3">
      <c r="A65" s="70" t="s">
        <v>5</v>
      </c>
      <c r="B65" s="998">
        <v>2</v>
      </c>
      <c r="C65" s="999">
        <v>2</v>
      </c>
      <c r="D65" s="999">
        <v>7</v>
      </c>
      <c r="E65" s="1000">
        <f>'Motociclo a solo SPSS 2 OK'!X10+'Motociclo a solo SPSS 2 OK'!X32+'Motociclo a solo SPSS 2 OK'!W53</f>
        <v>5</v>
      </c>
      <c r="F65" s="998">
        <v>1</v>
      </c>
      <c r="G65" s="999">
        <v>1</v>
      </c>
      <c r="H65" s="999">
        <v>4</v>
      </c>
      <c r="I65" s="1000">
        <f>'Motociclo a solo SPSS 2 OK'!X18+'Motociclo a solo SPSS 2 OK'!X40+'Motociclo a solo SPSS 2 OK'!W61</f>
        <v>4</v>
      </c>
      <c r="J65" s="998">
        <v>3</v>
      </c>
      <c r="K65" s="999">
        <v>3</v>
      </c>
      <c r="L65" s="999">
        <v>11</v>
      </c>
      <c r="M65" s="257">
        <f t="shared" ref="M65:M66" si="6">I65+E65</f>
        <v>9</v>
      </c>
    </row>
    <row r="66" spans="1:15" x14ac:dyDescent="0.3">
      <c r="A66" s="70" t="s">
        <v>6</v>
      </c>
      <c r="B66" s="998">
        <v>3</v>
      </c>
      <c r="C66" s="999">
        <v>1</v>
      </c>
      <c r="D66" s="999">
        <v>2</v>
      </c>
      <c r="E66" s="1000">
        <f>'Motociclo a solo SPSS 2 OK'!X11+'Motociclo a solo SPSS 2 OK'!X33+'Motociclo a solo SPSS 2 OK'!W54</f>
        <v>2</v>
      </c>
      <c r="F66" s="998">
        <v>1</v>
      </c>
      <c r="G66" s="999">
        <v>0</v>
      </c>
      <c r="H66" s="999">
        <v>4</v>
      </c>
      <c r="I66" s="1000">
        <f>'Motociclo a solo SPSS 2 OK'!X19+'Motociclo a solo SPSS 2 OK'!X41+'Motociclo a solo SPSS 2 OK'!W62</f>
        <v>8</v>
      </c>
      <c r="J66" s="998">
        <v>4</v>
      </c>
      <c r="K66" s="999">
        <v>1</v>
      </c>
      <c r="L66" s="999">
        <v>6</v>
      </c>
      <c r="M66" s="257">
        <f t="shared" si="6"/>
        <v>10</v>
      </c>
    </row>
    <row r="67" spans="1:15" ht="15" thickBot="1" x14ac:dyDescent="0.35">
      <c r="A67" s="71" t="s">
        <v>7</v>
      </c>
      <c r="B67" s="1001">
        <v>9</v>
      </c>
      <c r="C67" s="1002">
        <v>11</v>
      </c>
      <c r="D67" s="1002">
        <v>18</v>
      </c>
      <c r="E67" s="1003">
        <f>SUM(E64:E66)</f>
        <v>21</v>
      </c>
      <c r="F67" s="1001">
        <v>2</v>
      </c>
      <c r="G67" s="1002">
        <v>9</v>
      </c>
      <c r="H67" s="1002">
        <v>10</v>
      </c>
      <c r="I67" s="1003">
        <f>SUM(I64:I66)</f>
        <v>22</v>
      </c>
      <c r="J67" s="1001">
        <v>11</v>
      </c>
      <c r="K67" s="1002">
        <v>20</v>
      </c>
      <c r="L67" s="1002">
        <v>28</v>
      </c>
      <c r="M67" s="994">
        <f>SUM(M64:M66)</f>
        <v>43</v>
      </c>
      <c r="O67" s="5">
        <f>'Motoc.a solo'!U32+'Motoc.a solo'!U37+'Motoc.a solo'!U43+'Motoc.a solo'!AB33+'Motoc.a solo'!AB37+'Motoc.a solo'!AB42</f>
        <v>45</v>
      </c>
    </row>
    <row r="68" spans="1:15" ht="15" thickBot="1" x14ac:dyDescent="0.35">
      <c r="F68" s="876"/>
      <c r="K68" s="876"/>
    </row>
    <row r="69" spans="1:15" ht="15" customHeight="1" thickBot="1" x14ac:dyDescent="0.35">
      <c r="A69" s="1114" t="s">
        <v>248</v>
      </c>
      <c r="B69" s="1097" t="s">
        <v>1</v>
      </c>
      <c r="C69" s="1098"/>
      <c r="D69" s="1098"/>
      <c r="E69" s="1098"/>
      <c r="F69" s="1097" t="s">
        <v>2</v>
      </c>
      <c r="G69" s="1098"/>
      <c r="H69" s="1098"/>
      <c r="I69" s="1098"/>
      <c r="J69" s="1097" t="s">
        <v>3</v>
      </c>
      <c r="K69" s="1098"/>
      <c r="L69" s="1098"/>
      <c r="M69" s="1099"/>
    </row>
    <row r="70" spans="1:15" ht="34.799999999999997" customHeight="1" thickBot="1" x14ac:dyDescent="0.35">
      <c r="A70" s="1115"/>
      <c r="B70" s="264">
        <v>2001</v>
      </c>
      <c r="C70" s="265">
        <v>2010</v>
      </c>
      <c r="D70" s="265">
        <v>2014</v>
      </c>
      <c r="E70" s="15">
        <v>2015</v>
      </c>
      <c r="F70" s="264">
        <v>2001</v>
      </c>
      <c r="G70" s="265">
        <v>2010</v>
      </c>
      <c r="H70" s="265">
        <v>2014</v>
      </c>
      <c r="I70" s="15">
        <v>2015</v>
      </c>
      <c r="J70" s="68">
        <v>2001</v>
      </c>
      <c r="K70" s="67">
        <v>2010</v>
      </c>
      <c r="L70" s="67">
        <v>2014</v>
      </c>
      <c r="M70" s="15">
        <v>2015</v>
      </c>
    </row>
    <row r="71" spans="1:15" x14ac:dyDescent="0.3">
      <c r="A71" s="70" t="s">
        <v>4</v>
      </c>
      <c r="B71" s="995">
        <v>115</v>
      </c>
      <c r="C71" s="996">
        <v>152</v>
      </c>
      <c r="D71" s="996">
        <v>123</v>
      </c>
      <c r="E71" s="997">
        <f>'Motociclo a solo SPSS 2 OK'!T9+'Motociclo a solo SPSS 2 OK'!W9+'Motociclo a solo SPSS 2 OK'!T31+'Motociclo a solo SPSS 2 OK'!W31</f>
        <v>127</v>
      </c>
      <c r="F71" s="998">
        <v>67</v>
      </c>
      <c r="G71" s="999">
        <v>184</v>
      </c>
      <c r="H71" s="999">
        <v>139</v>
      </c>
      <c r="I71" s="1000">
        <f>'Motociclo a solo SPSS 2 OK'!T17+'Motociclo a solo SPSS 2 OK'!W17+'Motociclo a solo SPSS 2 OK'!T39+'Motociclo a solo SPSS 2 OK'!W39+'Motociclo a solo SPSS 2 OK'!T60+'Motociclo a solo SPSS 2 OK'!V60</f>
        <v>130</v>
      </c>
      <c r="J71" s="998">
        <v>182</v>
      </c>
      <c r="K71" s="999">
        <v>336</v>
      </c>
      <c r="L71" s="999">
        <v>262</v>
      </c>
      <c r="M71" s="257">
        <f>I71+E71</f>
        <v>257</v>
      </c>
    </row>
    <row r="72" spans="1:15" x14ac:dyDescent="0.3">
      <c r="A72" s="70" t="s">
        <v>5</v>
      </c>
      <c r="B72" s="998">
        <v>43</v>
      </c>
      <c r="C72" s="999">
        <v>70</v>
      </c>
      <c r="D72" s="999">
        <v>57</v>
      </c>
      <c r="E72" s="1000">
        <f>'Motociclo a solo SPSS 2 OK'!T10+'Motociclo a solo SPSS 2 OK'!W10+'Motociclo a solo SPSS 2 OK'!T32+'Motociclo a solo SPSS 2 OK'!W32+'Motociclo a solo SPSS 2 OK'!T53+'Motociclo a solo SPSS 2 OK'!V53</f>
        <v>71</v>
      </c>
      <c r="F72" s="998">
        <v>26</v>
      </c>
      <c r="G72" s="999">
        <v>98</v>
      </c>
      <c r="H72" s="999">
        <v>56</v>
      </c>
      <c r="I72" s="1000">
        <f>'Motociclo a solo SPSS 2 OK'!T18+'Motociclo a solo SPSS 2 OK'!W18+'Motociclo a solo SPSS 2 OK'!T40+'Motociclo a solo SPSS 2 OK'!W40+'Motociclo a solo SPSS 2 OK'!T61+'Motociclo a solo SPSS 2 OK'!V61</f>
        <v>59</v>
      </c>
      <c r="J72" s="998">
        <v>69</v>
      </c>
      <c r="K72" s="999">
        <v>168</v>
      </c>
      <c r="L72" s="999">
        <v>113</v>
      </c>
      <c r="M72" s="257">
        <f t="shared" ref="M72:M73" si="7">I72+E72</f>
        <v>130</v>
      </c>
    </row>
    <row r="73" spans="1:15" x14ac:dyDescent="0.3">
      <c r="A73" s="70" t="s">
        <v>6</v>
      </c>
      <c r="B73" s="998">
        <v>30</v>
      </c>
      <c r="C73" s="999">
        <v>69</v>
      </c>
      <c r="D73" s="999">
        <v>55</v>
      </c>
      <c r="E73" s="1000">
        <f>'Motociclo a solo SPSS 2 OK'!T11+'Motociclo a solo SPSS 2 OK'!W11+'Motociclo a solo SPSS 2 OK'!T33+'Motociclo a solo SPSS 2 OK'!W33+'Motociclo a solo SPSS 2 OK'!T54+'Motociclo a solo SPSS 2 OK'!V54</f>
        <v>60</v>
      </c>
      <c r="F73" s="998">
        <v>20</v>
      </c>
      <c r="G73" s="999">
        <v>98</v>
      </c>
      <c r="H73" s="999">
        <v>61</v>
      </c>
      <c r="I73" s="1000">
        <f>'Motociclo a solo SPSS 2 OK'!T19+'Motociclo a solo SPSS 2 OK'!W19+'Motociclo a solo SPSS 2 OK'!T41+'Motociclo a solo SPSS 2 OK'!W41+'Motociclo a solo SPSS 2 OK'!T62+'Motociclo a solo SPSS 2 OK'!V62</f>
        <v>73</v>
      </c>
      <c r="J73" s="998">
        <v>50</v>
      </c>
      <c r="K73" s="999">
        <v>167</v>
      </c>
      <c r="L73" s="999">
        <v>116</v>
      </c>
      <c r="M73" s="257">
        <f t="shared" si="7"/>
        <v>133</v>
      </c>
    </row>
    <row r="74" spans="1:15" ht="15" thickBot="1" x14ac:dyDescent="0.35">
      <c r="A74" s="71" t="s">
        <v>7</v>
      </c>
      <c r="B74" s="1001">
        <v>188</v>
      </c>
      <c r="C74" s="1002">
        <v>291</v>
      </c>
      <c r="D74" s="1002">
        <v>235</v>
      </c>
      <c r="E74" s="1003">
        <f>SUM(E71:E73)</f>
        <v>258</v>
      </c>
      <c r="F74" s="1001">
        <v>113</v>
      </c>
      <c r="G74" s="1002">
        <v>380</v>
      </c>
      <c r="H74" s="1002">
        <v>256</v>
      </c>
      <c r="I74" s="1003">
        <f>SUM(I71:I73)</f>
        <v>262</v>
      </c>
      <c r="J74" s="1001">
        <v>301</v>
      </c>
      <c r="K74" s="1002">
        <v>671</v>
      </c>
      <c r="L74" s="1002">
        <v>491</v>
      </c>
      <c r="M74" s="994">
        <f>SUM(M71:M73)</f>
        <v>520</v>
      </c>
      <c r="O74" s="5">
        <f>'Motoc.a solo'!U47</f>
        <v>600</v>
      </c>
    </row>
    <row r="75" spans="1:15" ht="15" thickBot="1" x14ac:dyDescent="0.35">
      <c r="F75" s="876"/>
      <c r="K75" s="876"/>
    </row>
    <row r="76" spans="1:15" ht="15" customHeight="1" thickBot="1" x14ac:dyDescent="0.35">
      <c r="A76" s="1114" t="s">
        <v>249</v>
      </c>
      <c r="B76" s="1097" t="s">
        <v>1</v>
      </c>
      <c r="C76" s="1098"/>
      <c r="D76" s="1098"/>
      <c r="E76" s="1098"/>
      <c r="F76" s="1097" t="s">
        <v>2</v>
      </c>
      <c r="G76" s="1098"/>
      <c r="H76" s="1098"/>
      <c r="I76" s="1098"/>
      <c r="J76" s="1097" t="s">
        <v>3</v>
      </c>
      <c r="K76" s="1098"/>
      <c r="L76" s="1098"/>
      <c r="M76" s="1099"/>
    </row>
    <row r="77" spans="1:15" ht="15" thickBot="1" x14ac:dyDescent="0.35">
      <c r="A77" s="1115"/>
      <c r="B77" s="264">
        <v>2001</v>
      </c>
      <c r="C77" s="265">
        <v>2010</v>
      </c>
      <c r="D77" s="265">
        <v>2014</v>
      </c>
      <c r="E77" s="15">
        <v>2015</v>
      </c>
      <c r="F77" s="265">
        <v>2001</v>
      </c>
      <c r="G77" s="265">
        <v>2010</v>
      </c>
      <c r="H77" s="265">
        <v>2014</v>
      </c>
      <c r="I77" s="15">
        <v>2015</v>
      </c>
      <c r="J77" s="68">
        <v>2001</v>
      </c>
      <c r="K77" s="67">
        <v>2010</v>
      </c>
      <c r="L77" s="67">
        <v>2014</v>
      </c>
      <c r="M77" s="15">
        <v>2015</v>
      </c>
    </row>
    <row r="78" spans="1:15" x14ac:dyDescent="0.3">
      <c r="A78" s="25" t="s">
        <v>4</v>
      </c>
      <c r="B78" s="995">
        <v>147</v>
      </c>
      <c r="C78" s="996">
        <v>195</v>
      </c>
      <c r="D78" s="996">
        <v>153</v>
      </c>
      <c r="E78" s="997">
        <f>E50+E57+E64+E71</f>
        <v>158</v>
      </c>
      <c r="F78" s="998">
        <v>81</v>
      </c>
      <c r="G78" s="999">
        <v>212</v>
      </c>
      <c r="H78" s="999">
        <v>160</v>
      </c>
      <c r="I78" s="1000">
        <f>I50+I57+I64+I71</f>
        <v>160</v>
      </c>
      <c r="J78" s="998">
        <v>228</v>
      </c>
      <c r="K78" s="999">
        <v>407</v>
      </c>
      <c r="L78" s="999">
        <v>313</v>
      </c>
      <c r="M78" s="257">
        <f>M50+M57+M64+M71</f>
        <v>318</v>
      </c>
    </row>
    <row r="79" spans="1:15" x14ac:dyDescent="0.3">
      <c r="A79" s="25" t="s">
        <v>5</v>
      </c>
      <c r="B79" s="998">
        <v>64</v>
      </c>
      <c r="C79" s="999">
        <v>92</v>
      </c>
      <c r="D79" s="999">
        <v>81</v>
      </c>
      <c r="E79" s="1000">
        <f>E51+E58+E65+E72</f>
        <v>86</v>
      </c>
      <c r="F79" s="998">
        <v>32</v>
      </c>
      <c r="G79" s="999">
        <v>112</v>
      </c>
      <c r="H79" s="999">
        <v>66</v>
      </c>
      <c r="I79" s="1000">
        <f>I51+I58+I65+I72</f>
        <v>71</v>
      </c>
      <c r="J79" s="998">
        <v>96</v>
      </c>
      <c r="K79" s="999">
        <v>204</v>
      </c>
      <c r="L79" s="999">
        <v>147</v>
      </c>
      <c r="M79" s="257">
        <f>M51+M58+M65+M72</f>
        <v>157</v>
      </c>
    </row>
    <row r="80" spans="1:15" x14ac:dyDescent="0.3">
      <c r="A80" s="25" t="s">
        <v>6</v>
      </c>
      <c r="B80" s="998">
        <v>52</v>
      </c>
      <c r="C80" s="999">
        <v>94</v>
      </c>
      <c r="D80" s="999">
        <v>77</v>
      </c>
      <c r="E80" s="1000">
        <f>E52+E59+E66+E73</f>
        <v>71</v>
      </c>
      <c r="F80" s="998">
        <v>35</v>
      </c>
      <c r="G80" s="999">
        <v>111</v>
      </c>
      <c r="H80" s="999">
        <v>77</v>
      </c>
      <c r="I80" s="1000">
        <f>I52+I59+I66+I73</f>
        <v>98</v>
      </c>
      <c r="J80" s="998">
        <v>87</v>
      </c>
      <c r="K80" s="999">
        <v>205</v>
      </c>
      <c r="L80" s="999">
        <v>154</v>
      </c>
      <c r="M80" s="257">
        <f>M52+M59+M66+M73</f>
        <v>169</v>
      </c>
    </row>
    <row r="81" spans="1:15" ht="15" thickBot="1" x14ac:dyDescent="0.35">
      <c r="A81" s="26" t="s">
        <v>7</v>
      </c>
      <c r="B81" s="1001">
        <v>263</v>
      </c>
      <c r="C81" s="1002">
        <v>381</v>
      </c>
      <c r="D81" s="1002">
        <v>311</v>
      </c>
      <c r="E81" s="1003">
        <f>SUM(E78:E80)</f>
        <v>315</v>
      </c>
      <c r="F81" s="1001">
        <v>148</v>
      </c>
      <c r="G81" s="1002">
        <v>435</v>
      </c>
      <c r="H81" s="1002">
        <v>303</v>
      </c>
      <c r="I81" s="1003">
        <f>SUM(I78:I80)</f>
        <v>329</v>
      </c>
      <c r="J81" s="1001">
        <v>411</v>
      </c>
      <c r="K81" s="1002">
        <v>816</v>
      </c>
      <c r="L81" s="1002">
        <v>614</v>
      </c>
      <c r="M81" s="994">
        <f>SUM(M78:M80)</f>
        <v>644</v>
      </c>
      <c r="O81" s="725">
        <f>M81+'Tab. IS.UV.7-Motoc. con pass.'!M81</f>
        <v>773</v>
      </c>
    </row>
    <row r="82" spans="1:15" x14ac:dyDescent="0.3">
      <c r="A82" s="1092"/>
      <c r="B82" s="1093"/>
      <c r="C82" s="1093"/>
      <c r="D82" s="1093"/>
      <c r="E82" s="1093"/>
      <c r="F82" s="1093"/>
      <c r="G82" s="1093"/>
      <c r="H82" s="1093"/>
      <c r="I82" s="1093"/>
      <c r="J82" s="1093"/>
      <c r="K82" s="1093"/>
      <c r="L82" s="1093"/>
      <c r="M82" s="1094"/>
      <c r="O82" s="725"/>
    </row>
    <row r="83" spans="1:15" x14ac:dyDescent="0.3">
      <c r="F83" s="876"/>
      <c r="K83" s="876"/>
    </row>
    <row r="84" spans="1:15" ht="16.2" thickBot="1" x14ac:dyDescent="0.35">
      <c r="A84" s="7" t="s">
        <v>67</v>
      </c>
    </row>
    <row r="85" spans="1:15" ht="15" thickBot="1" x14ac:dyDescent="0.35">
      <c r="A85" s="1114" t="s">
        <v>250</v>
      </c>
      <c r="B85" s="1514" t="s">
        <v>1</v>
      </c>
      <c r="C85" s="1515"/>
      <c r="D85" s="1515"/>
      <c r="E85" s="1517"/>
      <c r="F85" s="1518" t="s">
        <v>2</v>
      </c>
      <c r="G85" s="1515"/>
      <c r="H85" s="1515"/>
      <c r="I85" s="1517"/>
      <c r="J85" s="1518" t="s">
        <v>3</v>
      </c>
      <c r="K85" s="1515"/>
      <c r="L85" s="1515"/>
      <c r="M85" s="1517"/>
    </row>
    <row r="86" spans="1:15" ht="43.2" customHeight="1" thickBot="1" x14ac:dyDescent="0.35">
      <c r="A86" s="1115"/>
      <c r="B86" s="67">
        <v>2001</v>
      </c>
      <c r="C86" s="67">
        <v>2010</v>
      </c>
      <c r="D86" s="67">
        <v>2014</v>
      </c>
      <c r="E86" s="15">
        <v>2015</v>
      </c>
      <c r="F86" s="68">
        <v>2001</v>
      </c>
      <c r="G86" s="67">
        <v>2010</v>
      </c>
      <c r="H86" s="67">
        <v>2014</v>
      </c>
      <c r="I86" s="15">
        <v>2015</v>
      </c>
      <c r="J86" s="68">
        <v>2001</v>
      </c>
      <c r="K86" s="67">
        <v>2010</v>
      </c>
      <c r="L86" s="67">
        <v>2014</v>
      </c>
      <c r="M86" s="15">
        <v>2015</v>
      </c>
    </row>
    <row r="87" spans="1:15" x14ac:dyDescent="0.3">
      <c r="A87" s="25" t="s">
        <v>4</v>
      </c>
      <c r="B87" s="1054">
        <f t="shared" ref="B87:M87" si="8">B78/B36*100</f>
        <v>1.0794536642678809</v>
      </c>
      <c r="C87" s="1055">
        <f t="shared" si="8"/>
        <v>1.0718997361477574</v>
      </c>
      <c r="D87" s="1055">
        <f t="shared" si="8"/>
        <v>1.0312752763548125</v>
      </c>
      <c r="E87" s="1056">
        <f t="shared" si="8"/>
        <v>0.99596570852244071</v>
      </c>
      <c r="F87" s="1057">
        <f t="shared" si="8"/>
        <v>6.5008025682182984</v>
      </c>
      <c r="G87" s="1058">
        <f t="shared" si="8"/>
        <v>6.8057784911717487</v>
      </c>
      <c r="H87" s="1058">
        <f t="shared" si="8"/>
        <v>5.8888479941111527</v>
      </c>
      <c r="I87" s="1059">
        <f t="shared" si="8"/>
        <v>5.1579626047711153</v>
      </c>
      <c r="J87" s="1057">
        <f t="shared" si="8"/>
        <v>1.5339074273412272</v>
      </c>
      <c r="K87" s="1058">
        <f t="shared" si="8"/>
        <v>1.9101703665462055</v>
      </c>
      <c r="L87" s="1058">
        <f t="shared" si="8"/>
        <v>1.7831709679257106</v>
      </c>
      <c r="M87" s="1060">
        <f t="shared" si="8"/>
        <v>1.676684593483075</v>
      </c>
    </row>
    <row r="88" spans="1:15" x14ac:dyDescent="0.3">
      <c r="A88" s="25" t="s">
        <v>5</v>
      </c>
      <c r="B88" s="1057">
        <f t="shared" ref="B88:M88" si="9">B79/B37*100</f>
        <v>0.79325731284085266</v>
      </c>
      <c r="C88" s="1058">
        <f t="shared" si="9"/>
        <v>0.7198748043818467</v>
      </c>
      <c r="D88" s="1058">
        <f t="shared" si="9"/>
        <v>0.84339858392336531</v>
      </c>
      <c r="E88" s="1059">
        <f t="shared" si="9"/>
        <v>0.87603137414688803</v>
      </c>
      <c r="F88" s="1057">
        <f t="shared" si="9"/>
        <v>5.755395683453238</v>
      </c>
      <c r="G88" s="1058">
        <f t="shared" si="9"/>
        <v>6.5921130076515597</v>
      </c>
      <c r="H88" s="1058">
        <f t="shared" si="9"/>
        <v>4.7244094488188972</v>
      </c>
      <c r="I88" s="1059">
        <f t="shared" si="9"/>
        <v>4.9100968188105121</v>
      </c>
      <c r="J88" s="1057">
        <f t="shared" si="9"/>
        <v>1.1131725417439702</v>
      </c>
      <c r="K88" s="1058">
        <f t="shared" si="9"/>
        <v>1.4089370812901443</v>
      </c>
      <c r="L88" s="1058">
        <f t="shared" si="9"/>
        <v>1.3362421598036542</v>
      </c>
      <c r="M88" s="1060">
        <f t="shared" si="9"/>
        <v>1.3939447749267513</v>
      </c>
    </row>
    <row r="89" spans="1:15" x14ac:dyDescent="0.3">
      <c r="A89" s="25" t="s">
        <v>6</v>
      </c>
      <c r="B89" s="1057">
        <f t="shared" ref="B89:M89" si="10">B80/B38*100</f>
        <v>1.1223829052449816</v>
      </c>
      <c r="C89" s="1058">
        <f t="shared" si="10"/>
        <v>1.1239985651082147</v>
      </c>
      <c r="D89" s="1058">
        <f t="shared" si="10"/>
        <v>1.2577589023195035</v>
      </c>
      <c r="E89" s="1059">
        <f t="shared" si="10"/>
        <v>1.0828122617050482</v>
      </c>
      <c r="F89" s="1057">
        <f t="shared" si="10"/>
        <v>10.9717868338558</v>
      </c>
      <c r="G89" s="1058">
        <f t="shared" si="10"/>
        <v>8.5253456221198167</v>
      </c>
      <c r="H89" s="1058">
        <f t="shared" si="10"/>
        <v>8.4245076586433267</v>
      </c>
      <c r="I89" s="1059">
        <f t="shared" si="10"/>
        <v>9.2365692742695575</v>
      </c>
      <c r="J89" s="1057">
        <f t="shared" si="10"/>
        <v>1.7568659127625201</v>
      </c>
      <c r="K89" s="1058">
        <f t="shared" si="10"/>
        <v>2.1210553543714434</v>
      </c>
      <c r="L89" s="1058">
        <f t="shared" si="10"/>
        <v>2.1887436043206367</v>
      </c>
      <c r="M89" s="1060">
        <f t="shared" si="10"/>
        <v>2.218430034129693</v>
      </c>
    </row>
    <row r="90" spans="1:15" ht="15" thickBot="1" x14ac:dyDescent="0.35">
      <c r="A90" s="26" t="s">
        <v>7</v>
      </c>
      <c r="B90" s="1061">
        <f t="shared" ref="B90:M90" si="11">B81/B39*100</f>
        <v>0.99927808807325513</v>
      </c>
      <c r="C90" s="1062">
        <f t="shared" si="11"/>
        <v>0.96860302529553843</v>
      </c>
      <c r="D90" s="1062">
        <f t="shared" si="11"/>
        <v>1.0176035599764413</v>
      </c>
      <c r="E90" s="1063">
        <f t="shared" si="11"/>
        <v>0.97710776102735897</v>
      </c>
      <c r="F90" s="1061">
        <f t="shared" si="11"/>
        <v>6.9778406412069778</v>
      </c>
      <c r="G90" s="1062">
        <f t="shared" si="11"/>
        <v>7.1124918247220403</v>
      </c>
      <c r="H90" s="1062">
        <f t="shared" si="11"/>
        <v>6.0262529832935563</v>
      </c>
      <c r="I90" s="1063">
        <f t="shared" si="11"/>
        <v>5.86557318595115</v>
      </c>
      <c r="J90" s="1061">
        <f t="shared" si="11"/>
        <v>1.4451476793248945</v>
      </c>
      <c r="K90" s="1062">
        <f t="shared" si="11"/>
        <v>1.7953400365228487</v>
      </c>
      <c r="L90" s="1062">
        <f t="shared" si="11"/>
        <v>1.7252037089069965</v>
      </c>
      <c r="M90" s="1064">
        <f t="shared" si="11"/>
        <v>1.7015879726266285</v>
      </c>
    </row>
    <row r="91" spans="1:15" ht="15" thickBot="1" x14ac:dyDescent="0.35"/>
    <row r="92" spans="1:15" ht="15" thickBot="1" x14ac:dyDescent="0.35">
      <c r="A92" s="1114" t="s">
        <v>251</v>
      </c>
      <c r="B92" s="1514" t="s">
        <v>1</v>
      </c>
      <c r="C92" s="1515"/>
      <c r="D92" s="1515"/>
      <c r="E92" s="1516"/>
      <c r="F92" s="1514" t="s">
        <v>2</v>
      </c>
      <c r="G92" s="1515"/>
      <c r="H92" s="1515"/>
      <c r="I92" s="1516"/>
      <c r="J92" s="1514" t="s">
        <v>3</v>
      </c>
      <c r="K92" s="1515"/>
      <c r="L92" s="1515"/>
      <c r="M92" s="1517"/>
    </row>
    <row r="93" spans="1:15" ht="39" customHeight="1" thickBot="1" x14ac:dyDescent="0.35">
      <c r="A93" s="1115"/>
      <c r="B93" s="67">
        <v>2001</v>
      </c>
      <c r="C93" s="67">
        <v>2010</v>
      </c>
      <c r="D93" s="67">
        <v>2014</v>
      </c>
      <c r="E93" s="15">
        <v>2015</v>
      </c>
      <c r="F93" s="68">
        <v>2001</v>
      </c>
      <c r="G93" s="67">
        <v>2010</v>
      </c>
      <c r="H93" s="67">
        <v>2014</v>
      </c>
      <c r="I93" s="15">
        <v>2015</v>
      </c>
      <c r="J93" s="68">
        <v>2001</v>
      </c>
      <c r="K93" s="67">
        <v>2010</v>
      </c>
      <c r="L93" s="69">
        <v>2014</v>
      </c>
      <c r="M93" s="15">
        <v>2015</v>
      </c>
    </row>
    <row r="94" spans="1:15" x14ac:dyDescent="0.3">
      <c r="A94" s="25" t="s">
        <v>4</v>
      </c>
      <c r="B94" s="1054">
        <f t="shared" ref="B94:M94" si="12">B78/B43*100</f>
        <v>75.773195876288653</v>
      </c>
      <c r="C94" s="1055">
        <f t="shared" si="12"/>
        <v>87.053571428571431</v>
      </c>
      <c r="D94" s="1055">
        <f t="shared" si="12"/>
        <v>87.931034482758619</v>
      </c>
      <c r="E94" s="1056">
        <f t="shared" si="12"/>
        <v>88.764044943820224</v>
      </c>
      <c r="F94" s="1057">
        <f t="shared" si="12"/>
        <v>93.103448275862064</v>
      </c>
      <c r="G94" s="1058">
        <f t="shared" si="12"/>
        <v>96.36363636363636</v>
      </c>
      <c r="H94" s="1058">
        <f t="shared" si="12"/>
        <v>100</v>
      </c>
      <c r="I94" s="1059">
        <f t="shared" si="12"/>
        <v>96.969696969696969</v>
      </c>
      <c r="J94" s="1057">
        <f t="shared" si="12"/>
        <v>81.138790035587192</v>
      </c>
      <c r="K94" s="1058">
        <f t="shared" si="12"/>
        <v>91.666666666666657</v>
      </c>
      <c r="L94" s="1058">
        <f t="shared" si="12"/>
        <v>93.712574850299404</v>
      </c>
      <c r="M94" s="1060">
        <f t="shared" si="12"/>
        <v>92.711370262390673</v>
      </c>
    </row>
    <row r="95" spans="1:15" x14ac:dyDescent="0.3">
      <c r="A95" s="25" t="s">
        <v>5</v>
      </c>
      <c r="B95" s="1057">
        <f t="shared" ref="B95:M95" si="13">B79/B44*100</f>
        <v>65.979381443298962</v>
      </c>
      <c r="C95" s="1058">
        <f t="shared" si="13"/>
        <v>86.79245283018868</v>
      </c>
      <c r="D95" s="1058">
        <f t="shared" si="13"/>
        <v>82.653061224489804</v>
      </c>
      <c r="E95" s="1059">
        <f t="shared" si="13"/>
        <v>90.526315789473685</v>
      </c>
      <c r="F95" s="1057">
        <f t="shared" si="13"/>
        <v>91.428571428571431</v>
      </c>
      <c r="G95" s="1058">
        <f t="shared" si="13"/>
        <v>99.115044247787608</v>
      </c>
      <c r="H95" s="1058">
        <f t="shared" si="13"/>
        <v>95.652173913043484</v>
      </c>
      <c r="I95" s="1059">
        <f t="shared" si="13"/>
        <v>98.611111111111114</v>
      </c>
      <c r="J95" s="1057">
        <f t="shared" si="13"/>
        <v>72.727272727272734</v>
      </c>
      <c r="K95" s="1058">
        <f t="shared" si="13"/>
        <v>93.150684931506845</v>
      </c>
      <c r="L95" s="1058">
        <f t="shared" si="13"/>
        <v>88.023952095808383</v>
      </c>
      <c r="M95" s="1060">
        <f t="shared" si="13"/>
        <v>94.011976047904184</v>
      </c>
    </row>
    <row r="96" spans="1:15" x14ac:dyDescent="0.3">
      <c r="A96" s="25" t="s">
        <v>6</v>
      </c>
      <c r="B96" s="1057">
        <f t="shared" ref="B96:M96" si="14">B80/B45*100</f>
        <v>70.270270270270274</v>
      </c>
      <c r="C96" s="1058">
        <f t="shared" si="14"/>
        <v>86.238532110091754</v>
      </c>
      <c r="D96" s="1058">
        <f t="shared" si="14"/>
        <v>81.914893617021278</v>
      </c>
      <c r="E96" s="1059">
        <f t="shared" si="14"/>
        <v>79.775280898876403</v>
      </c>
      <c r="F96" s="1057">
        <f t="shared" si="14"/>
        <v>97.222222222222214</v>
      </c>
      <c r="G96" s="1058">
        <f t="shared" si="14"/>
        <v>99.107142857142861</v>
      </c>
      <c r="H96" s="1058">
        <f t="shared" si="14"/>
        <v>96.25</v>
      </c>
      <c r="I96" s="1059">
        <f t="shared" si="14"/>
        <v>98</v>
      </c>
      <c r="J96" s="1057">
        <f t="shared" si="14"/>
        <v>79.090909090909093</v>
      </c>
      <c r="K96" s="1058">
        <f t="shared" si="14"/>
        <v>92.76018099547511</v>
      </c>
      <c r="L96" s="1058">
        <f t="shared" si="14"/>
        <v>88.505747126436788</v>
      </c>
      <c r="M96" s="1060">
        <f t="shared" si="14"/>
        <v>89.417989417989418</v>
      </c>
    </row>
    <row r="97" spans="1:13" ht="15" thickBot="1" x14ac:dyDescent="0.35">
      <c r="A97" s="26" t="s">
        <v>7</v>
      </c>
      <c r="B97" s="1061">
        <f t="shared" ref="B97:M97" si="15">B81/B46*100</f>
        <v>72.054794520547944</v>
      </c>
      <c r="C97" s="1062">
        <f t="shared" si="15"/>
        <v>86.788154897494309</v>
      </c>
      <c r="D97" s="1062">
        <f t="shared" si="15"/>
        <v>84.972677595628426</v>
      </c>
      <c r="E97" s="1063">
        <f t="shared" si="15"/>
        <v>87.016574585635368</v>
      </c>
      <c r="F97" s="1061">
        <f t="shared" si="15"/>
        <v>93.670886075949369</v>
      </c>
      <c r="G97" s="1062">
        <f t="shared" si="15"/>
        <v>97.752808988764045</v>
      </c>
      <c r="H97" s="1062">
        <f t="shared" si="15"/>
        <v>98.05825242718447</v>
      </c>
      <c r="I97" s="1063">
        <f t="shared" si="15"/>
        <v>97.626112759643917</v>
      </c>
      <c r="J97" s="1061">
        <f t="shared" si="15"/>
        <v>78.585086042065015</v>
      </c>
      <c r="K97" s="1062">
        <f t="shared" si="15"/>
        <v>92.307692307692307</v>
      </c>
      <c r="L97" s="1062">
        <f t="shared" si="15"/>
        <v>90.962962962962962</v>
      </c>
      <c r="M97" s="1064">
        <f t="shared" si="15"/>
        <v>92.13161659513591</v>
      </c>
    </row>
    <row r="98" spans="1:13" ht="15" thickBot="1" x14ac:dyDescent="0.35"/>
    <row r="99" spans="1:13" ht="15" thickBot="1" x14ac:dyDescent="0.35">
      <c r="A99" s="1114" t="s">
        <v>252</v>
      </c>
      <c r="B99" s="1514" t="s">
        <v>1</v>
      </c>
      <c r="C99" s="1515"/>
      <c r="D99" s="1515"/>
      <c r="E99" s="1516"/>
      <c r="F99" s="1514" t="s">
        <v>2</v>
      </c>
      <c r="G99" s="1515"/>
      <c r="H99" s="1515"/>
      <c r="I99" s="1516"/>
      <c r="J99" s="1514" t="s">
        <v>3</v>
      </c>
      <c r="K99" s="1515"/>
      <c r="L99" s="1515"/>
      <c r="M99" s="1517"/>
    </row>
    <row r="100" spans="1:13" ht="49.2" customHeight="1" thickBot="1" x14ac:dyDescent="0.35">
      <c r="A100" s="1115"/>
      <c r="B100" s="67">
        <v>2001</v>
      </c>
      <c r="C100" s="67">
        <v>2010</v>
      </c>
      <c r="D100" s="67">
        <v>2014</v>
      </c>
      <c r="E100" s="15">
        <v>2015</v>
      </c>
      <c r="F100" s="68">
        <v>2001</v>
      </c>
      <c r="G100" s="67">
        <v>2010</v>
      </c>
      <c r="H100" s="67">
        <v>2014</v>
      </c>
      <c r="I100" s="15">
        <v>2015</v>
      </c>
      <c r="J100" s="68">
        <v>2001</v>
      </c>
      <c r="K100" s="67">
        <v>2010</v>
      </c>
      <c r="L100" s="67">
        <v>2014</v>
      </c>
      <c r="M100" s="15">
        <v>2015</v>
      </c>
    </row>
    <row r="101" spans="1:13" x14ac:dyDescent="0.3">
      <c r="A101" s="25" t="s">
        <v>4</v>
      </c>
      <c r="B101" s="1054">
        <f t="shared" ref="B101:M101" si="16">B43/B36*100</f>
        <v>1.4245851079453664</v>
      </c>
      <c r="C101" s="1055">
        <f t="shared" si="16"/>
        <v>1.2313104661389622</v>
      </c>
      <c r="D101" s="1055">
        <f t="shared" si="16"/>
        <v>1.1728228633054731</v>
      </c>
      <c r="E101" s="1056">
        <f t="shared" si="16"/>
        <v>1.1220373171961675</v>
      </c>
      <c r="F101" s="1057">
        <f t="shared" si="16"/>
        <v>6.9823434991974311</v>
      </c>
      <c r="G101" s="1058">
        <f t="shared" si="16"/>
        <v>7.0626003210272872</v>
      </c>
      <c r="H101" s="1058">
        <f t="shared" si="16"/>
        <v>5.8888479941111527</v>
      </c>
      <c r="I101" s="1059">
        <f t="shared" si="16"/>
        <v>5.3191489361702127</v>
      </c>
      <c r="J101" s="1057">
        <f t="shared" si="16"/>
        <v>1.8904736275565124</v>
      </c>
      <c r="K101" s="1058">
        <f t="shared" si="16"/>
        <v>2.0838222180504058</v>
      </c>
      <c r="L101" s="1058">
        <f t="shared" si="16"/>
        <v>1.9028086367002792</v>
      </c>
      <c r="M101" s="1060">
        <f t="shared" si="16"/>
        <v>1.808499420014763</v>
      </c>
    </row>
    <row r="102" spans="1:13" x14ac:dyDescent="0.3">
      <c r="A102" s="25" t="s">
        <v>5</v>
      </c>
      <c r="B102" s="1057">
        <f t="shared" ref="B102:M102" si="17">B44/B37*100</f>
        <v>1.2022806147744176</v>
      </c>
      <c r="C102" s="1058">
        <f t="shared" si="17"/>
        <v>0.82942097026604078</v>
      </c>
      <c r="D102" s="1058">
        <f t="shared" si="17"/>
        <v>1.0204081632653061</v>
      </c>
      <c r="E102" s="1059">
        <f t="shared" si="17"/>
        <v>0.96770907609249268</v>
      </c>
      <c r="F102" s="1057">
        <f t="shared" si="17"/>
        <v>6.2949640287769784</v>
      </c>
      <c r="G102" s="1058">
        <f t="shared" si="17"/>
        <v>6.650971159505592</v>
      </c>
      <c r="H102" s="1058">
        <f t="shared" si="17"/>
        <v>4.93915533285612</v>
      </c>
      <c r="I102" s="1059">
        <f t="shared" si="17"/>
        <v>4.9792531120331951</v>
      </c>
      <c r="J102" s="1057">
        <f t="shared" si="17"/>
        <v>1.5306122448979591</v>
      </c>
      <c r="K102" s="1058">
        <f t="shared" si="17"/>
        <v>1.5125353960908903</v>
      </c>
      <c r="L102" s="1058">
        <f t="shared" si="17"/>
        <v>1.5180438141987092</v>
      </c>
      <c r="M102" s="1060">
        <f t="shared" si="17"/>
        <v>1.4827310663233597</v>
      </c>
    </row>
    <row r="103" spans="1:13" x14ac:dyDescent="0.3">
      <c r="A103" s="25" t="s">
        <v>6</v>
      </c>
      <c r="B103" s="1057">
        <f t="shared" ref="B103:M103" si="18">B45/B38*100</f>
        <v>1.5972372113101663</v>
      </c>
      <c r="C103" s="1058">
        <f t="shared" si="18"/>
        <v>1.3033600382637809</v>
      </c>
      <c r="D103" s="1058">
        <f t="shared" si="18"/>
        <v>1.5354459327017316</v>
      </c>
      <c r="E103" s="1059">
        <f t="shared" si="18"/>
        <v>1.3573280463626658</v>
      </c>
      <c r="F103" s="1057">
        <f t="shared" si="18"/>
        <v>11.285266457680251</v>
      </c>
      <c r="G103" s="1058">
        <f t="shared" si="18"/>
        <v>8.6021505376344098</v>
      </c>
      <c r="H103" s="1058">
        <f t="shared" si="18"/>
        <v>8.7527352297592991</v>
      </c>
      <c r="I103" s="1059">
        <f t="shared" si="18"/>
        <v>9.4250706880301607</v>
      </c>
      <c r="J103" s="1057">
        <f t="shared" si="18"/>
        <v>2.2213247172859449</v>
      </c>
      <c r="K103" s="1058">
        <f t="shared" si="18"/>
        <v>2.2866011381272635</v>
      </c>
      <c r="L103" s="1058">
        <f t="shared" si="18"/>
        <v>2.4729960204661743</v>
      </c>
      <c r="M103" s="1060">
        <f t="shared" si="18"/>
        <v>2.4809661328432662</v>
      </c>
    </row>
    <row r="104" spans="1:13" ht="15" thickBot="1" x14ac:dyDescent="0.35">
      <c r="A104" s="26" t="s">
        <v>7</v>
      </c>
      <c r="B104" s="1061">
        <f t="shared" ref="B104:M104" si="19">B46/B39*100</f>
        <v>1.3868308066415898</v>
      </c>
      <c r="C104" s="1062">
        <f t="shared" si="19"/>
        <v>1.1160544044743865</v>
      </c>
      <c r="D104" s="1062">
        <f t="shared" si="19"/>
        <v>1.1975656043452654</v>
      </c>
      <c r="E104" s="1063">
        <f t="shared" si="19"/>
        <v>1.122898442831441</v>
      </c>
      <c r="F104" s="1061">
        <f t="shared" si="19"/>
        <v>7.4493163602074493</v>
      </c>
      <c r="G104" s="1062">
        <f t="shared" si="19"/>
        <v>7.2759973839110534</v>
      </c>
      <c r="H104" s="1062">
        <f t="shared" si="19"/>
        <v>6.1455847255369926</v>
      </c>
      <c r="I104" s="1063">
        <f t="shared" si="19"/>
        <v>6.0082011053663749</v>
      </c>
      <c r="J104" s="1061">
        <f t="shared" si="19"/>
        <v>1.8389592123769338</v>
      </c>
      <c r="K104" s="1062">
        <f t="shared" si="19"/>
        <v>1.9449517062330863</v>
      </c>
      <c r="L104" s="1062">
        <f t="shared" si="19"/>
        <v>1.8966001685866818</v>
      </c>
      <c r="M104" s="1064">
        <f t="shared" si="19"/>
        <v>1.8469099268105793</v>
      </c>
    </row>
    <row r="105" spans="1:13" ht="15" thickBot="1" x14ac:dyDescent="0.35"/>
    <row r="106" spans="1:13" ht="15" thickBot="1" x14ac:dyDescent="0.35">
      <c r="A106" s="1114" t="s">
        <v>253</v>
      </c>
      <c r="B106" s="1514" t="s">
        <v>1</v>
      </c>
      <c r="C106" s="1515"/>
      <c r="D106" s="1515"/>
      <c r="E106" s="1516"/>
      <c r="F106" s="1514" t="s">
        <v>2</v>
      </c>
      <c r="G106" s="1515"/>
      <c r="H106" s="1515"/>
      <c r="I106" s="1516"/>
      <c r="J106" s="1514" t="s">
        <v>3</v>
      </c>
      <c r="K106" s="1515"/>
      <c r="L106" s="1515"/>
      <c r="M106" s="1517"/>
    </row>
    <row r="107" spans="1:13" ht="44.4" customHeight="1" thickBot="1" x14ac:dyDescent="0.35">
      <c r="A107" s="1115"/>
      <c r="B107" s="67">
        <v>2001</v>
      </c>
      <c r="C107" s="67">
        <v>2010</v>
      </c>
      <c r="D107" s="67">
        <v>2014</v>
      </c>
      <c r="E107" s="15">
        <v>2015</v>
      </c>
      <c r="F107" s="68">
        <v>2001</v>
      </c>
      <c r="G107" s="67">
        <v>2010</v>
      </c>
      <c r="H107" s="67">
        <v>2014</v>
      </c>
      <c r="I107" s="15">
        <v>2015</v>
      </c>
      <c r="J107" s="68">
        <v>2001</v>
      </c>
      <c r="K107" s="67">
        <v>2010</v>
      </c>
      <c r="L107" s="67">
        <v>2014</v>
      </c>
      <c r="M107" s="15">
        <v>2015</v>
      </c>
    </row>
    <row r="108" spans="1:13" x14ac:dyDescent="0.3">
      <c r="A108" s="25" t="s">
        <v>4</v>
      </c>
      <c r="B108" s="1054">
        <f t="shared" ref="B108:M108" si="20">B50/B36*100</f>
        <v>2.93728888236158E-2</v>
      </c>
      <c r="C108" s="1055">
        <f t="shared" si="20"/>
        <v>0</v>
      </c>
      <c r="D108" s="1055">
        <f t="shared" si="20"/>
        <v>0</v>
      </c>
      <c r="E108" s="1056">
        <f t="shared" si="20"/>
        <v>0</v>
      </c>
      <c r="F108" s="1057">
        <f t="shared" si="20"/>
        <v>0.40128410914927765</v>
      </c>
      <c r="G108" s="1058">
        <f t="shared" si="20"/>
        <v>0</v>
      </c>
      <c r="H108" s="1058">
        <f t="shared" si="20"/>
        <v>0</v>
      </c>
      <c r="I108" s="1059">
        <f t="shared" si="20"/>
        <v>0</v>
      </c>
      <c r="J108" s="1057">
        <f t="shared" si="20"/>
        <v>6.0548977395048442E-2</v>
      </c>
      <c r="K108" s="1058">
        <f t="shared" si="20"/>
        <v>0</v>
      </c>
      <c r="L108" s="1058">
        <f t="shared" si="20"/>
        <v>0</v>
      </c>
      <c r="M108" s="1060">
        <f t="shared" si="20"/>
        <v>0</v>
      </c>
    </row>
    <row r="109" spans="1:13" x14ac:dyDescent="0.3">
      <c r="A109" s="25" t="s">
        <v>5</v>
      </c>
      <c r="B109" s="1057">
        <f t="shared" ref="B109:M109" si="21">B51/B37*100</f>
        <v>7.4367873078829944E-2</v>
      </c>
      <c r="C109" s="1058">
        <f t="shared" si="21"/>
        <v>7.8247261345852897E-3</v>
      </c>
      <c r="D109" s="1058">
        <f t="shared" si="21"/>
        <v>0</v>
      </c>
      <c r="E109" s="1059">
        <f t="shared" si="21"/>
        <v>0</v>
      </c>
      <c r="F109" s="1057">
        <f t="shared" si="21"/>
        <v>0</v>
      </c>
      <c r="G109" s="1058">
        <f t="shared" si="21"/>
        <v>0.11771630370806356</v>
      </c>
      <c r="H109" s="1058">
        <f t="shared" si="21"/>
        <v>0</v>
      </c>
      <c r="I109" s="1059">
        <f t="shared" si="21"/>
        <v>0</v>
      </c>
      <c r="J109" s="1057">
        <f t="shared" si="21"/>
        <v>6.9573283858998136E-2</v>
      </c>
      <c r="K109" s="1058">
        <f t="shared" si="21"/>
        <v>2.0719662960149182E-2</v>
      </c>
      <c r="L109" s="1058">
        <f t="shared" si="21"/>
        <v>0</v>
      </c>
      <c r="M109" s="1060">
        <f t="shared" si="21"/>
        <v>0</v>
      </c>
    </row>
    <row r="110" spans="1:13" x14ac:dyDescent="0.3">
      <c r="A110" s="25" t="s">
        <v>6</v>
      </c>
      <c r="B110" s="1057">
        <f t="shared" ref="B110:M110" si="22">B52/B38*100</f>
        <v>8.6337146557306274E-2</v>
      </c>
      <c r="C110" s="1058">
        <f t="shared" si="22"/>
        <v>2.3914863087408825E-2</v>
      </c>
      <c r="D110" s="1058">
        <f t="shared" si="22"/>
        <v>3.2669062397909177E-2</v>
      </c>
      <c r="E110" s="1059">
        <f t="shared" si="22"/>
        <v>0</v>
      </c>
      <c r="F110" s="1057">
        <f t="shared" si="22"/>
        <v>2.1943573667711598</v>
      </c>
      <c r="G110" s="1058">
        <f t="shared" si="22"/>
        <v>0</v>
      </c>
      <c r="H110" s="1058">
        <f t="shared" si="22"/>
        <v>0</v>
      </c>
      <c r="I110" s="1059">
        <f t="shared" si="22"/>
        <v>0</v>
      </c>
      <c r="J110" s="1057">
        <f t="shared" si="22"/>
        <v>0.22213247172859452</v>
      </c>
      <c r="K110" s="1058">
        <f t="shared" si="22"/>
        <v>2.0693222969477496E-2</v>
      </c>
      <c r="L110" s="1058">
        <f t="shared" si="22"/>
        <v>2.8425241614553721E-2</v>
      </c>
      <c r="M110" s="1060">
        <f t="shared" si="22"/>
        <v>0</v>
      </c>
    </row>
    <row r="111" spans="1:13" ht="15" thickBot="1" x14ac:dyDescent="0.35">
      <c r="A111" s="26" t="s">
        <v>7</v>
      </c>
      <c r="B111" s="1061">
        <f t="shared" ref="B111:M111" si="23">B53/B39*100</f>
        <v>5.3193510391732209E-2</v>
      </c>
      <c r="C111" s="1062">
        <f t="shared" si="23"/>
        <v>7.6267954747680188E-3</v>
      </c>
      <c r="D111" s="1062">
        <f t="shared" si="23"/>
        <v>6.5440743406845097E-3</v>
      </c>
      <c r="E111" s="1063">
        <f t="shared" si="23"/>
        <v>0</v>
      </c>
      <c r="F111" s="1061">
        <f t="shared" si="23"/>
        <v>0.56577086280056577</v>
      </c>
      <c r="G111" s="1062">
        <f t="shared" si="23"/>
        <v>3.2701111837802485E-2</v>
      </c>
      <c r="H111" s="1062">
        <f t="shared" si="23"/>
        <v>0</v>
      </c>
      <c r="I111" s="1063">
        <f t="shared" si="23"/>
        <v>0</v>
      </c>
      <c r="J111" s="1061">
        <f t="shared" si="23"/>
        <v>9.1420534458509145E-2</v>
      </c>
      <c r="K111" s="1062">
        <f t="shared" si="23"/>
        <v>1.100085806692922E-2</v>
      </c>
      <c r="L111" s="1062">
        <f t="shared" si="23"/>
        <v>5.619556055071649E-3</v>
      </c>
      <c r="M111" s="1064">
        <f t="shared" si="23"/>
        <v>0</v>
      </c>
    </row>
    <row r="112" spans="1:13" ht="15" thickBot="1" x14ac:dyDescent="0.35"/>
    <row r="113" spans="1:13" ht="15" thickBot="1" x14ac:dyDescent="0.35">
      <c r="A113" s="1114" t="s">
        <v>254</v>
      </c>
      <c r="B113" s="1514" t="s">
        <v>1</v>
      </c>
      <c r="C113" s="1515"/>
      <c r="D113" s="1515"/>
      <c r="E113" s="1516"/>
      <c r="F113" s="1514" t="s">
        <v>2</v>
      </c>
      <c r="G113" s="1515"/>
      <c r="H113" s="1515"/>
      <c r="I113" s="1516"/>
      <c r="J113" s="1514" t="s">
        <v>3</v>
      </c>
      <c r="K113" s="1515"/>
      <c r="L113" s="1515"/>
      <c r="M113" s="1517"/>
    </row>
    <row r="114" spans="1:13" ht="42" customHeight="1" thickBot="1" x14ac:dyDescent="0.35">
      <c r="A114" s="1115"/>
      <c r="B114" s="67">
        <v>2001</v>
      </c>
      <c r="C114" s="67">
        <v>2010</v>
      </c>
      <c r="D114" s="67">
        <v>2014</v>
      </c>
      <c r="E114" s="15">
        <v>2015</v>
      </c>
      <c r="F114" s="68">
        <v>2001</v>
      </c>
      <c r="G114" s="67">
        <v>2010</v>
      </c>
      <c r="H114" s="67">
        <v>2014</v>
      </c>
      <c r="I114" s="15">
        <v>2015</v>
      </c>
      <c r="J114" s="68">
        <v>2001</v>
      </c>
      <c r="K114" s="67">
        <v>2010</v>
      </c>
      <c r="L114" s="67">
        <v>2014</v>
      </c>
      <c r="M114" s="15">
        <v>2015</v>
      </c>
    </row>
    <row r="115" spans="1:13" x14ac:dyDescent="0.3">
      <c r="A115" s="25" t="s">
        <v>4</v>
      </c>
      <c r="B115" s="1054">
        <f t="shared" ref="B115:M115" si="24">B50/B43*100</f>
        <v>2.0618556701030926</v>
      </c>
      <c r="C115" s="1055">
        <f t="shared" si="24"/>
        <v>0</v>
      </c>
      <c r="D115" s="1055">
        <f t="shared" si="24"/>
        <v>0</v>
      </c>
      <c r="E115" s="1056">
        <f t="shared" si="24"/>
        <v>0</v>
      </c>
      <c r="F115" s="1057">
        <f t="shared" si="24"/>
        <v>5.7471264367816088</v>
      </c>
      <c r="G115" s="1058">
        <f t="shared" si="24"/>
        <v>0</v>
      </c>
      <c r="H115" s="1058">
        <f t="shared" si="24"/>
        <v>0</v>
      </c>
      <c r="I115" s="1059">
        <f t="shared" si="24"/>
        <v>0</v>
      </c>
      <c r="J115" s="1057">
        <f t="shared" si="24"/>
        <v>3.2028469750889679</v>
      </c>
      <c r="K115" s="1058">
        <f t="shared" si="24"/>
        <v>0</v>
      </c>
      <c r="L115" s="1058">
        <f t="shared" si="24"/>
        <v>0</v>
      </c>
      <c r="M115" s="1060">
        <f t="shared" si="24"/>
        <v>0</v>
      </c>
    </row>
    <row r="116" spans="1:13" x14ac:dyDescent="0.3">
      <c r="A116" s="25" t="s">
        <v>5</v>
      </c>
      <c r="B116" s="1057">
        <f t="shared" ref="B116:M116" si="25">B51/B44*100</f>
        <v>6.1855670103092786</v>
      </c>
      <c r="C116" s="1058">
        <f t="shared" si="25"/>
        <v>0.94339622641509435</v>
      </c>
      <c r="D116" s="1058">
        <f t="shared" si="25"/>
        <v>0</v>
      </c>
      <c r="E116" s="1059">
        <f t="shared" si="25"/>
        <v>0</v>
      </c>
      <c r="F116" s="1057">
        <f t="shared" si="25"/>
        <v>0</v>
      </c>
      <c r="G116" s="1058">
        <f t="shared" si="25"/>
        <v>1.7699115044247788</v>
      </c>
      <c r="H116" s="1058">
        <f t="shared" si="25"/>
        <v>0</v>
      </c>
      <c r="I116" s="1059">
        <f t="shared" si="25"/>
        <v>0</v>
      </c>
      <c r="J116" s="1057">
        <f t="shared" si="25"/>
        <v>4.5454545454545459</v>
      </c>
      <c r="K116" s="1058">
        <f t="shared" si="25"/>
        <v>1.3698630136986301</v>
      </c>
      <c r="L116" s="1058">
        <f t="shared" si="25"/>
        <v>0</v>
      </c>
      <c r="M116" s="1060">
        <f t="shared" si="25"/>
        <v>0</v>
      </c>
    </row>
    <row r="117" spans="1:13" x14ac:dyDescent="0.3">
      <c r="A117" s="25" t="s">
        <v>6</v>
      </c>
      <c r="B117" s="1057">
        <f t="shared" ref="B117:M117" si="26">B52/B45*100</f>
        <v>5.4054054054054053</v>
      </c>
      <c r="C117" s="1058">
        <f t="shared" si="26"/>
        <v>1.834862385321101</v>
      </c>
      <c r="D117" s="1058">
        <f t="shared" si="26"/>
        <v>2.1276595744680851</v>
      </c>
      <c r="E117" s="1059">
        <f t="shared" si="26"/>
        <v>0</v>
      </c>
      <c r="F117" s="1057">
        <f t="shared" si="26"/>
        <v>19.444444444444446</v>
      </c>
      <c r="G117" s="1058">
        <f t="shared" si="26"/>
        <v>0</v>
      </c>
      <c r="H117" s="1058">
        <f t="shared" si="26"/>
        <v>0</v>
      </c>
      <c r="I117" s="1059">
        <f t="shared" si="26"/>
        <v>0</v>
      </c>
      <c r="J117" s="1057">
        <f t="shared" si="26"/>
        <v>10</v>
      </c>
      <c r="K117" s="1058">
        <f t="shared" si="26"/>
        <v>0.90497737556561098</v>
      </c>
      <c r="L117" s="1058">
        <f t="shared" si="26"/>
        <v>1.1494252873563218</v>
      </c>
      <c r="M117" s="1060">
        <f t="shared" si="26"/>
        <v>0</v>
      </c>
    </row>
    <row r="118" spans="1:13" ht="15" thickBot="1" x14ac:dyDescent="0.35">
      <c r="A118" s="26" t="s">
        <v>7</v>
      </c>
      <c r="B118" s="1061">
        <f t="shared" ref="B118:M118" si="27">B53/B46*100</f>
        <v>3.8356164383561646</v>
      </c>
      <c r="C118" s="1062">
        <f t="shared" si="27"/>
        <v>0.68337129840546695</v>
      </c>
      <c r="D118" s="1062">
        <f t="shared" si="27"/>
        <v>0.54644808743169404</v>
      </c>
      <c r="E118" s="1063">
        <f t="shared" si="27"/>
        <v>0</v>
      </c>
      <c r="F118" s="1061">
        <f t="shared" si="27"/>
        <v>7.59493670886076</v>
      </c>
      <c r="G118" s="1062">
        <f t="shared" si="27"/>
        <v>0.44943820224719105</v>
      </c>
      <c r="H118" s="1062">
        <f t="shared" si="27"/>
        <v>0</v>
      </c>
      <c r="I118" s="1063">
        <f t="shared" si="27"/>
        <v>0</v>
      </c>
      <c r="J118" s="1061">
        <f t="shared" si="27"/>
        <v>4.9713193116634802</v>
      </c>
      <c r="K118" s="1062">
        <f t="shared" si="27"/>
        <v>0.56561085972850678</v>
      </c>
      <c r="L118" s="1062">
        <f t="shared" si="27"/>
        <v>0.29629629629629628</v>
      </c>
      <c r="M118" s="1064">
        <f t="shared" si="27"/>
        <v>0</v>
      </c>
    </row>
    <row r="119" spans="1:13" ht="15" thickBot="1" x14ac:dyDescent="0.35"/>
    <row r="120" spans="1:13" ht="15" thickBot="1" x14ac:dyDescent="0.35">
      <c r="A120" s="1114" t="s">
        <v>255</v>
      </c>
      <c r="B120" s="1514" t="s">
        <v>1</v>
      </c>
      <c r="C120" s="1515"/>
      <c r="D120" s="1515"/>
      <c r="E120" s="1516"/>
      <c r="F120" s="1514" t="s">
        <v>2</v>
      </c>
      <c r="G120" s="1515"/>
      <c r="H120" s="1515"/>
      <c r="I120" s="1516"/>
      <c r="J120" s="1514" t="s">
        <v>3</v>
      </c>
      <c r="K120" s="1515"/>
      <c r="L120" s="1515"/>
      <c r="M120" s="1517"/>
    </row>
    <row r="121" spans="1:13" ht="39" customHeight="1" thickBot="1" x14ac:dyDescent="0.35">
      <c r="A121" s="1115"/>
      <c r="B121" s="67">
        <v>2001</v>
      </c>
      <c r="C121" s="67">
        <v>2010</v>
      </c>
      <c r="D121" s="67">
        <v>2014</v>
      </c>
      <c r="E121" s="15">
        <v>2015</v>
      </c>
      <c r="F121" s="68">
        <v>2001</v>
      </c>
      <c r="G121" s="67">
        <v>2010</v>
      </c>
      <c r="H121" s="67">
        <v>2014</v>
      </c>
      <c r="I121" s="15">
        <v>2015</v>
      </c>
      <c r="J121" s="68">
        <v>2001</v>
      </c>
      <c r="K121" s="67">
        <v>2010</v>
      </c>
      <c r="L121" s="67">
        <v>2014</v>
      </c>
      <c r="M121" s="15">
        <v>2015</v>
      </c>
    </row>
    <row r="122" spans="1:13" x14ac:dyDescent="0.3">
      <c r="A122" s="25" t="s">
        <v>4</v>
      </c>
      <c r="B122" s="1054">
        <f t="shared" ref="B122:M122" si="28">B57/B36*100</f>
        <v>0.17623733294169483</v>
      </c>
      <c r="C122" s="1055">
        <f t="shared" si="28"/>
        <v>0.19239226033421283</v>
      </c>
      <c r="D122" s="1055">
        <f t="shared" si="28"/>
        <v>0.14154758695066055</v>
      </c>
      <c r="E122" s="1056">
        <f t="shared" si="28"/>
        <v>0.10716086737266768</v>
      </c>
      <c r="F122" s="1057">
        <f t="shared" si="28"/>
        <v>0.7223113964686998</v>
      </c>
      <c r="G122" s="1058">
        <f t="shared" si="28"/>
        <v>0.6420545746388443</v>
      </c>
      <c r="H122" s="1058">
        <f t="shared" si="28"/>
        <v>0.69930069930069927</v>
      </c>
      <c r="I122" s="1059">
        <f t="shared" si="28"/>
        <v>0.64474532559638942</v>
      </c>
      <c r="J122" s="1057">
        <f t="shared" si="28"/>
        <v>0.22201291711517762</v>
      </c>
      <c r="K122" s="1058">
        <f t="shared" si="28"/>
        <v>0.25813113061435211</v>
      </c>
      <c r="L122" s="1058">
        <f t="shared" si="28"/>
        <v>0.22788127385632087</v>
      </c>
      <c r="M122" s="1060">
        <f t="shared" si="28"/>
        <v>0.19508594326689865</v>
      </c>
    </row>
    <row r="123" spans="1:13" x14ac:dyDescent="0.3">
      <c r="A123" s="25" t="s">
        <v>5</v>
      </c>
      <c r="B123" s="1057">
        <f t="shared" ref="B123:M123" si="29">B58/B37*100</f>
        <v>0.16113039167079823</v>
      </c>
      <c r="C123" s="1058">
        <f t="shared" si="29"/>
        <v>0.14866979655712048</v>
      </c>
      <c r="D123" s="1058">
        <f t="shared" si="29"/>
        <v>0.17700957934194084</v>
      </c>
      <c r="E123" s="1059">
        <f t="shared" si="29"/>
        <v>0.10186411327289396</v>
      </c>
      <c r="F123" s="1057">
        <f t="shared" si="29"/>
        <v>0.89928057553956831</v>
      </c>
      <c r="G123" s="1058">
        <f t="shared" si="29"/>
        <v>0.64743967039434958</v>
      </c>
      <c r="H123" s="1058">
        <f t="shared" si="29"/>
        <v>0.42949176807444528</v>
      </c>
      <c r="I123" s="1059">
        <f t="shared" si="29"/>
        <v>0.55325034578146615</v>
      </c>
      <c r="J123" s="1057">
        <f t="shared" si="29"/>
        <v>0.20871985157699444</v>
      </c>
      <c r="K123" s="1058">
        <f t="shared" si="29"/>
        <v>0.20719662960149179</v>
      </c>
      <c r="L123" s="1058">
        <f t="shared" si="29"/>
        <v>0.20907190255431324</v>
      </c>
      <c r="M123" s="1060">
        <f t="shared" si="29"/>
        <v>0.15981532451389505</v>
      </c>
    </row>
    <row r="124" spans="1:13" x14ac:dyDescent="0.3">
      <c r="A124" s="25" t="s">
        <v>6</v>
      </c>
      <c r="B124" s="1057">
        <f t="shared" ref="B124:M124" si="30">B59/B38*100</f>
        <v>0.32376429958989855</v>
      </c>
      <c r="C124" s="1058">
        <f t="shared" si="30"/>
        <v>0.26306349396149709</v>
      </c>
      <c r="D124" s="1058">
        <f t="shared" si="30"/>
        <v>0.29402156158118264</v>
      </c>
      <c r="E124" s="1059">
        <f t="shared" si="30"/>
        <v>0.13725789232880892</v>
      </c>
      <c r="F124" s="1057">
        <f t="shared" si="30"/>
        <v>2.1943573667711598</v>
      </c>
      <c r="G124" s="1058">
        <f t="shared" si="30"/>
        <v>0.99846390168970811</v>
      </c>
      <c r="H124" s="1058">
        <f t="shared" si="30"/>
        <v>1.3129102844638949</v>
      </c>
      <c r="I124" s="1059">
        <f t="shared" si="30"/>
        <v>1.6022620169651274</v>
      </c>
      <c r="J124" s="1057">
        <f t="shared" si="30"/>
        <v>0.44426494345718903</v>
      </c>
      <c r="K124" s="1058">
        <f t="shared" si="30"/>
        <v>0.36213140196585619</v>
      </c>
      <c r="L124" s="1058">
        <f t="shared" si="30"/>
        <v>0.42637862421830586</v>
      </c>
      <c r="M124" s="1060">
        <f t="shared" si="30"/>
        <v>0.34129692832764508</v>
      </c>
    </row>
    <row r="125" spans="1:13" ht="15" thickBot="1" x14ac:dyDescent="0.35">
      <c r="A125" s="26" t="s">
        <v>7</v>
      </c>
      <c r="B125" s="1061">
        <f t="shared" ref="B125:M125" si="31">B60/B39*100</f>
        <v>0.19757589574071963</v>
      </c>
      <c r="C125" s="1062">
        <f t="shared" si="31"/>
        <v>0.19321215202745648</v>
      </c>
      <c r="D125" s="1062">
        <f t="shared" si="31"/>
        <v>0.18323408153916629</v>
      </c>
      <c r="E125" s="1063">
        <f t="shared" si="31"/>
        <v>0.11166945840312675</v>
      </c>
      <c r="F125" s="1061">
        <f t="shared" si="31"/>
        <v>0.99009900990099009</v>
      </c>
      <c r="G125" s="1062">
        <f t="shared" si="31"/>
        <v>0.71942446043165476</v>
      </c>
      <c r="H125" s="1062">
        <f t="shared" si="31"/>
        <v>0.73587907716786005</v>
      </c>
      <c r="I125" s="1063">
        <f t="shared" si="31"/>
        <v>0.80228204671064374</v>
      </c>
      <c r="J125" s="1061">
        <f t="shared" si="31"/>
        <v>0.25668073136427566</v>
      </c>
      <c r="K125" s="1062">
        <f t="shared" si="31"/>
        <v>0.26402059360630126</v>
      </c>
      <c r="L125" s="1062">
        <f t="shared" si="31"/>
        <v>0.26130935656083171</v>
      </c>
      <c r="M125" s="1064">
        <f t="shared" si="31"/>
        <v>0.21401960525272806</v>
      </c>
    </row>
    <row r="126" spans="1:13" ht="15" thickBot="1" x14ac:dyDescent="0.35"/>
    <row r="127" spans="1:13" ht="15" thickBot="1" x14ac:dyDescent="0.35">
      <c r="A127" s="1114" t="s">
        <v>256</v>
      </c>
      <c r="B127" s="1514" t="s">
        <v>1</v>
      </c>
      <c r="C127" s="1515"/>
      <c r="D127" s="1515"/>
      <c r="E127" s="1516"/>
      <c r="F127" s="1514" t="s">
        <v>2</v>
      </c>
      <c r="G127" s="1515"/>
      <c r="H127" s="1515"/>
      <c r="I127" s="1516"/>
      <c r="J127" s="1514" t="s">
        <v>3</v>
      </c>
      <c r="K127" s="1515"/>
      <c r="L127" s="1515"/>
      <c r="M127" s="1517"/>
    </row>
    <row r="128" spans="1:13" ht="37.799999999999997" customHeight="1" thickBot="1" x14ac:dyDescent="0.35">
      <c r="A128" s="1115"/>
      <c r="B128" s="67">
        <v>2001</v>
      </c>
      <c r="C128" s="67">
        <v>2010</v>
      </c>
      <c r="D128" s="67">
        <v>2014</v>
      </c>
      <c r="E128" s="15">
        <v>2015</v>
      </c>
      <c r="F128" s="68">
        <v>2001</v>
      </c>
      <c r="G128" s="67">
        <v>2010</v>
      </c>
      <c r="H128" s="67">
        <v>2014</v>
      </c>
      <c r="I128" s="15">
        <v>2015</v>
      </c>
      <c r="J128" s="68">
        <v>2001</v>
      </c>
      <c r="K128" s="67">
        <v>2010</v>
      </c>
      <c r="L128" s="67">
        <v>2014</v>
      </c>
      <c r="M128" s="15">
        <v>2015</v>
      </c>
    </row>
    <row r="129" spans="1:13" x14ac:dyDescent="0.3">
      <c r="A129" s="25" t="s">
        <v>4</v>
      </c>
      <c r="B129" s="1054">
        <f t="shared" ref="B129:M129" si="32">B57/B43*100</f>
        <v>12.371134020618557</v>
      </c>
      <c r="C129" s="1055">
        <f t="shared" si="32"/>
        <v>15.625</v>
      </c>
      <c r="D129" s="1055">
        <f t="shared" si="32"/>
        <v>12.068965517241379</v>
      </c>
      <c r="E129" s="1056">
        <f t="shared" si="32"/>
        <v>9.5505617977528079</v>
      </c>
      <c r="F129" s="1057">
        <f t="shared" si="32"/>
        <v>10.344827586206897</v>
      </c>
      <c r="G129" s="1058">
        <f t="shared" si="32"/>
        <v>9.0909090909090917</v>
      </c>
      <c r="H129" s="1058">
        <f t="shared" si="32"/>
        <v>11.875</v>
      </c>
      <c r="I129" s="1059">
        <f t="shared" si="32"/>
        <v>12.121212121212121</v>
      </c>
      <c r="J129" s="1057">
        <f t="shared" si="32"/>
        <v>11.743772241992882</v>
      </c>
      <c r="K129" s="1058">
        <f t="shared" si="32"/>
        <v>12.387387387387387</v>
      </c>
      <c r="L129" s="1058">
        <f t="shared" si="32"/>
        <v>11.976047904191617</v>
      </c>
      <c r="M129" s="1060">
        <f t="shared" si="32"/>
        <v>10.787172011661808</v>
      </c>
    </row>
    <row r="130" spans="1:13" x14ac:dyDescent="0.3">
      <c r="A130" s="25" t="s">
        <v>5</v>
      </c>
      <c r="B130" s="1057">
        <f t="shared" ref="B130:M130" si="33">B58/B44*100</f>
        <v>13.402061855670103</v>
      </c>
      <c r="C130" s="1058">
        <f t="shared" si="33"/>
        <v>17.924528301886792</v>
      </c>
      <c r="D130" s="1058">
        <f t="shared" si="33"/>
        <v>17.346938775510203</v>
      </c>
      <c r="E130" s="1059">
        <f t="shared" si="33"/>
        <v>10.526315789473683</v>
      </c>
      <c r="F130" s="1057">
        <f t="shared" si="33"/>
        <v>14.285714285714285</v>
      </c>
      <c r="G130" s="1058">
        <f t="shared" si="33"/>
        <v>9.7345132743362832</v>
      </c>
      <c r="H130" s="1058">
        <f t="shared" si="33"/>
        <v>8.695652173913043</v>
      </c>
      <c r="I130" s="1059">
        <f t="shared" si="33"/>
        <v>11.111111111111111</v>
      </c>
      <c r="J130" s="1057">
        <f t="shared" si="33"/>
        <v>13.636363636363635</v>
      </c>
      <c r="K130" s="1058">
        <f t="shared" si="33"/>
        <v>13.698630136986301</v>
      </c>
      <c r="L130" s="1058">
        <f t="shared" si="33"/>
        <v>13.77245508982036</v>
      </c>
      <c r="M130" s="1060">
        <f t="shared" si="33"/>
        <v>10.778443113772456</v>
      </c>
    </row>
    <row r="131" spans="1:13" x14ac:dyDescent="0.3">
      <c r="A131" s="25" t="s">
        <v>6</v>
      </c>
      <c r="B131" s="1057">
        <f t="shared" ref="B131:M131" si="34">B59/B45*100</f>
        <v>20.27027027027027</v>
      </c>
      <c r="C131" s="1058">
        <f t="shared" si="34"/>
        <v>20.183486238532112</v>
      </c>
      <c r="D131" s="1058">
        <f t="shared" si="34"/>
        <v>19.148936170212767</v>
      </c>
      <c r="E131" s="1059">
        <f t="shared" si="34"/>
        <v>10.112359550561797</v>
      </c>
      <c r="F131" s="1057">
        <f t="shared" si="34"/>
        <v>19.444444444444446</v>
      </c>
      <c r="G131" s="1058">
        <f t="shared" si="34"/>
        <v>11.607142857142858</v>
      </c>
      <c r="H131" s="1058">
        <f t="shared" si="34"/>
        <v>15</v>
      </c>
      <c r="I131" s="1059">
        <f t="shared" si="34"/>
        <v>17</v>
      </c>
      <c r="J131" s="1057">
        <f t="shared" si="34"/>
        <v>20</v>
      </c>
      <c r="K131" s="1058">
        <f t="shared" si="34"/>
        <v>15.837104072398189</v>
      </c>
      <c r="L131" s="1058">
        <f t="shared" si="34"/>
        <v>17.241379310344829</v>
      </c>
      <c r="M131" s="1060">
        <f t="shared" si="34"/>
        <v>13.756613756613756</v>
      </c>
    </row>
    <row r="132" spans="1:13" ht="15" thickBot="1" x14ac:dyDescent="0.35">
      <c r="A132" s="26" t="s">
        <v>7</v>
      </c>
      <c r="B132" s="1061">
        <f t="shared" ref="B132:M132" si="35">B60/B46*100</f>
        <v>14.246575342465754</v>
      </c>
      <c r="C132" s="1062">
        <f t="shared" si="35"/>
        <v>17.312072892938495</v>
      </c>
      <c r="D132" s="1062">
        <f t="shared" si="35"/>
        <v>15.300546448087433</v>
      </c>
      <c r="E132" s="1063">
        <f t="shared" si="35"/>
        <v>9.94475138121547</v>
      </c>
      <c r="F132" s="1061">
        <f t="shared" si="35"/>
        <v>13.291139240506327</v>
      </c>
      <c r="G132" s="1062">
        <f t="shared" si="35"/>
        <v>9.8876404494382015</v>
      </c>
      <c r="H132" s="1062">
        <f t="shared" si="35"/>
        <v>11.974110032362459</v>
      </c>
      <c r="I132" s="1063">
        <f t="shared" si="35"/>
        <v>13.353115727002967</v>
      </c>
      <c r="J132" s="1061">
        <f t="shared" si="35"/>
        <v>13.957934990439771</v>
      </c>
      <c r="K132" s="1062">
        <f t="shared" si="35"/>
        <v>13.574660633484163</v>
      </c>
      <c r="L132" s="1062">
        <f t="shared" si="35"/>
        <v>13.777777777777779</v>
      </c>
      <c r="M132" s="1064">
        <f t="shared" si="35"/>
        <v>11.587982832618025</v>
      </c>
    </row>
    <row r="133" spans="1:13" ht="15" thickBot="1" x14ac:dyDescent="0.35"/>
    <row r="134" spans="1:13" ht="15" thickBot="1" x14ac:dyDescent="0.35">
      <c r="A134" s="1114" t="s">
        <v>257</v>
      </c>
      <c r="B134" s="1514" t="s">
        <v>1</v>
      </c>
      <c r="C134" s="1515"/>
      <c r="D134" s="1515"/>
      <c r="E134" s="1516"/>
      <c r="F134" s="1514" t="s">
        <v>2</v>
      </c>
      <c r="G134" s="1515"/>
      <c r="H134" s="1515"/>
      <c r="I134" s="1516"/>
      <c r="J134" s="1514" t="s">
        <v>3</v>
      </c>
      <c r="K134" s="1515"/>
      <c r="L134" s="1515"/>
      <c r="M134" s="1517"/>
    </row>
    <row r="135" spans="1:13" ht="39" customHeight="1" thickBot="1" x14ac:dyDescent="0.35">
      <c r="A135" s="1115"/>
      <c r="B135" s="67">
        <v>2001</v>
      </c>
      <c r="C135" s="67">
        <v>2010</v>
      </c>
      <c r="D135" s="67">
        <v>2014</v>
      </c>
      <c r="E135" s="15">
        <v>2015</v>
      </c>
      <c r="F135" s="68">
        <v>2001</v>
      </c>
      <c r="G135" s="67">
        <v>2010</v>
      </c>
      <c r="H135" s="67">
        <v>2014</v>
      </c>
      <c r="I135" s="15">
        <v>2015</v>
      </c>
      <c r="J135" s="68">
        <v>2001</v>
      </c>
      <c r="K135" s="67">
        <v>2010</v>
      </c>
      <c r="L135" s="67">
        <v>2014</v>
      </c>
      <c r="M135" s="15">
        <v>2015</v>
      </c>
    </row>
    <row r="136" spans="1:13" x14ac:dyDescent="0.3">
      <c r="A136" s="25" t="s">
        <v>4</v>
      </c>
      <c r="B136" s="1054">
        <f t="shared" ref="B136:M136" si="36">B64/B36*100</f>
        <v>2.93728888236158E-2</v>
      </c>
      <c r="C136" s="1055">
        <f t="shared" si="36"/>
        <v>4.3975373790677223E-2</v>
      </c>
      <c r="D136" s="1055">
        <f t="shared" si="36"/>
        <v>6.0663251550283091E-2</v>
      </c>
      <c r="E136" s="1056">
        <f t="shared" si="36"/>
        <v>8.8250126071608676E-2</v>
      </c>
      <c r="F136" s="1057">
        <f t="shared" si="36"/>
        <v>0</v>
      </c>
      <c r="G136" s="1058">
        <f t="shared" si="36"/>
        <v>0.2568218298555377</v>
      </c>
      <c r="H136" s="1058">
        <f t="shared" si="36"/>
        <v>7.3610599926389395E-2</v>
      </c>
      <c r="I136" s="1059">
        <f t="shared" si="36"/>
        <v>0.32237266279819471</v>
      </c>
      <c r="J136" s="1057">
        <f t="shared" si="36"/>
        <v>2.6910656620021525E-2</v>
      </c>
      <c r="K136" s="1058">
        <f t="shared" si="36"/>
        <v>7.5092692542356981E-2</v>
      </c>
      <c r="L136" s="1058">
        <f t="shared" si="36"/>
        <v>6.2667350310488229E-2</v>
      </c>
      <c r="M136" s="1060">
        <f t="shared" si="36"/>
        <v>0.12654223347042076</v>
      </c>
    </row>
    <row r="137" spans="1:13" x14ac:dyDescent="0.3">
      <c r="A137" s="25" t="s">
        <v>5</v>
      </c>
      <c r="B137" s="1057">
        <f t="shared" ref="B137:M137" si="37">B65/B37*100</f>
        <v>2.4789291026276646E-2</v>
      </c>
      <c r="C137" s="1058">
        <f t="shared" si="37"/>
        <v>1.5649452269170579E-2</v>
      </c>
      <c r="D137" s="1058">
        <f t="shared" si="37"/>
        <v>7.2886297376093298E-2</v>
      </c>
      <c r="E137" s="1059">
        <f t="shared" si="37"/>
        <v>5.0932056636446982E-2</v>
      </c>
      <c r="F137" s="1057">
        <f t="shared" si="37"/>
        <v>0.17985611510791369</v>
      </c>
      <c r="G137" s="1058">
        <f t="shared" si="37"/>
        <v>5.885815185403178E-2</v>
      </c>
      <c r="H137" s="1058">
        <f t="shared" si="37"/>
        <v>0.28632784538296346</v>
      </c>
      <c r="I137" s="1059">
        <f t="shared" si="37"/>
        <v>0.27662517289073307</v>
      </c>
      <c r="J137" s="1057">
        <f t="shared" si="37"/>
        <v>3.4786641929499068E-2</v>
      </c>
      <c r="K137" s="1058">
        <f t="shared" si="37"/>
        <v>2.0719662960149182E-2</v>
      </c>
      <c r="L137" s="1058">
        <f t="shared" si="37"/>
        <v>9.9990909917280255E-2</v>
      </c>
      <c r="M137" s="1060">
        <f t="shared" si="37"/>
        <v>7.9907662256947523E-2</v>
      </c>
    </row>
    <row r="138" spans="1:13" x14ac:dyDescent="0.3">
      <c r="A138" s="25" t="s">
        <v>6</v>
      </c>
      <c r="B138" s="1057">
        <f t="shared" ref="B138:M138" si="38">B66/B38*100</f>
        <v>6.4752859917979716E-2</v>
      </c>
      <c r="C138" s="1058">
        <f t="shared" si="38"/>
        <v>1.1957431543704412E-2</v>
      </c>
      <c r="D138" s="1058">
        <f t="shared" si="38"/>
        <v>3.2669062397909177E-2</v>
      </c>
      <c r="E138" s="1059">
        <f t="shared" si="38"/>
        <v>3.0501753850846428E-2</v>
      </c>
      <c r="F138" s="1057">
        <f t="shared" si="38"/>
        <v>0.31347962382445138</v>
      </c>
      <c r="G138" s="1058">
        <f t="shared" si="38"/>
        <v>0</v>
      </c>
      <c r="H138" s="1058">
        <f t="shared" si="38"/>
        <v>0.43763676148796499</v>
      </c>
      <c r="I138" s="1059">
        <f t="shared" si="38"/>
        <v>0.75400565504241279</v>
      </c>
      <c r="J138" s="1057">
        <f t="shared" si="38"/>
        <v>8.0775444264943458E-2</v>
      </c>
      <c r="K138" s="1058">
        <f t="shared" si="38"/>
        <v>1.0346611484738748E-2</v>
      </c>
      <c r="L138" s="1058">
        <f t="shared" si="38"/>
        <v>8.5275724843661166E-2</v>
      </c>
      <c r="M138" s="1060">
        <f t="shared" si="38"/>
        <v>0.13126804935678654</v>
      </c>
    </row>
    <row r="139" spans="1:13" ht="15" thickBot="1" x14ac:dyDescent="0.35">
      <c r="A139" s="26" t="s">
        <v>7</v>
      </c>
      <c r="B139" s="1061">
        <f t="shared" ref="B139:M139" si="39">B67/B39*100</f>
        <v>3.4195828108970705E-2</v>
      </c>
      <c r="C139" s="1062">
        <f t="shared" si="39"/>
        <v>2.7964916740816068E-2</v>
      </c>
      <c r="D139" s="1062">
        <f t="shared" si="39"/>
        <v>5.8896669066160597E-2</v>
      </c>
      <c r="E139" s="1063">
        <f t="shared" si="39"/>
        <v>6.514051740182393E-2</v>
      </c>
      <c r="F139" s="1061">
        <f t="shared" si="39"/>
        <v>9.4295143800094294E-2</v>
      </c>
      <c r="G139" s="1062">
        <f t="shared" si="39"/>
        <v>0.14715500327011119</v>
      </c>
      <c r="H139" s="1062">
        <f t="shared" si="39"/>
        <v>0.19888623707239461</v>
      </c>
      <c r="I139" s="1063">
        <f t="shared" si="39"/>
        <v>0.3922267783918702</v>
      </c>
      <c r="J139" s="1061">
        <f t="shared" si="39"/>
        <v>3.867791842475387E-2</v>
      </c>
      <c r="K139" s="1062">
        <f t="shared" si="39"/>
        <v>4.4003432267716878E-2</v>
      </c>
      <c r="L139" s="1062">
        <f t="shared" si="39"/>
        <v>7.8673784771003091E-2</v>
      </c>
      <c r="M139" s="1064">
        <f t="shared" si="39"/>
        <v>0.11361534599836183</v>
      </c>
    </row>
    <row r="140" spans="1:13" ht="15" thickBot="1" x14ac:dyDescent="0.35"/>
    <row r="141" spans="1:13" ht="15" thickBot="1" x14ac:dyDescent="0.35">
      <c r="A141" s="1114" t="s">
        <v>258</v>
      </c>
      <c r="B141" s="1514" t="s">
        <v>1</v>
      </c>
      <c r="C141" s="1515"/>
      <c r="D141" s="1515"/>
      <c r="E141" s="1516"/>
      <c r="F141" s="1514" t="s">
        <v>2</v>
      </c>
      <c r="G141" s="1515"/>
      <c r="H141" s="1515"/>
      <c r="I141" s="1516"/>
      <c r="J141" s="1514" t="s">
        <v>3</v>
      </c>
      <c r="K141" s="1515"/>
      <c r="L141" s="1515"/>
      <c r="M141" s="1517"/>
    </row>
    <row r="142" spans="1:13" ht="39" customHeight="1" thickBot="1" x14ac:dyDescent="0.35">
      <c r="A142" s="1115"/>
      <c r="B142" s="67">
        <v>2001</v>
      </c>
      <c r="C142" s="67">
        <v>2010</v>
      </c>
      <c r="D142" s="67">
        <v>2014</v>
      </c>
      <c r="E142" s="15">
        <v>2015</v>
      </c>
      <c r="F142" s="68">
        <v>2001</v>
      </c>
      <c r="G142" s="67">
        <v>2010</v>
      </c>
      <c r="H142" s="67">
        <v>2014</v>
      </c>
      <c r="I142" s="15">
        <v>2015</v>
      </c>
      <c r="J142" s="68">
        <v>2001</v>
      </c>
      <c r="K142" s="67">
        <v>2010</v>
      </c>
      <c r="L142" s="67">
        <v>2014</v>
      </c>
      <c r="M142" s="15">
        <v>2015</v>
      </c>
    </row>
    <row r="143" spans="1:13" x14ac:dyDescent="0.3">
      <c r="A143" s="25" t="s">
        <v>4</v>
      </c>
      <c r="B143" s="1054">
        <f t="shared" ref="B143:M143" si="40">B64/B43*100</f>
        <v>2.0618556701030926</v>
      </c>
      <c r="C143" s="1055">
        <f t="shared" si="40"/>
        <v>3.5714285714285712</v>
      </c>
      <c r="D143" s="1055">
        <f t="shared" si="40"/>
        <v>5.1724137931034484</v>
      </c>
      <c r="E143" s="1056">
        <f t="shared" si="40"/>
        <v>7.8651685393258424</v>
      </c>
      <c r="F143" s="1057">
        <f t="shared" si="40"/>
        <v>0</v>
      </c>
      <c r="G143" s="1058">
        <f t="shared" si="40"/>
        <v>3.6363636363636362</v>
      </c>
      <c r="H143" s="1058">
        <f t="shared" si="40"/>
        <v>1.25</v>
      </c>
      <c r="I143" s="1059">
        <f t="shared" si="40"/>
        <v>6.0606060606060606</v>
      </c>
      <c r="J143" s="1057">
        <f t="shared" si="40"/>
        <v>1.4234875444839856</v>
      </c>
      <c r="K143" s="1058">
        <f t="shared" si="40"/>
        <v>3.6036036036036037</v>
      </c>
      <c r="L143" s="1058">
        <f t="shared" si="40"/>
        <v>3.293413173652695</v>
      </c>
      <c r="M143" s="1060">
        <f t="shared" si="40"/>
        <v>6.9970845481049562</v>
      </c>
    </row>
    <row r="144" spans="1:13" x14ac:dyDescent="0.3">
      <c r="A144" s="25" t="s">
        <v>5</v>
      </c>
      <c r="B144" s="1057">
        <f t="shared" ref="B144:M144" si="41">B65/B44*100</f>
        <v>2.0618556701030926</v>
      </c>
      <c r="C144" s="1058">
        <f t="shared" si="41"/>
        <v>1.8867924528301887</v>
      </c>
      <c r="D144" s="1058">
        <f t="shared" si="41"/>
        <v>7.1428571428571423</v>
      </c>
      <c r="E144" s="1059">
        <f t="shared" si="41"/>
        <v>5.2631578947368416</v>
      </c>
      <c r="F144" s="1057">
        <f t="shared" si="41"/>
        <v>2.8571428571428572</v>
      </c>
      <c r="G144" s="1058">
        <f t="shared" si="41"/>
        <v>0.88495575221238942</v>
      </c>
      <c r="H144" s="1058">
        <f t="shared" si="41"/>
        <v>5.7971014492753623</v>
      </c>
      <c r="I144" s="1059">
        <f t="shared" si="41"/>
        <v>5.5555555555555554</v>
      </c>
      <c r="J144" s="1057">
        <f t="shared" si="41"/>
        <v>2.2727272727272729</v>
      </c>
      <c r="K144" s="1058">
        <f t="shared" si="41"/>
        <v>1.3698630136986301</v>
      </c>
      <c r="L144" s="1058">
        <f t="shared" si="41"/>
        <v>6.5868263473053901</v>
      </c>
      <c r="M144" s="1060">
        <f t="shared" si="41"/>
        <v>5.3892215568862278</v>
      </c>
    </row>
    <row r="145" spans="1:13" x14ac:dyDescent="0.3">
      <c r="A145" s="25" t="s">
        <v>6</v>
      </c>
      <c r="B145" s="1057">
        <f t="shared" ref="B145:M145" si="42">B66/B45*100</f>
        <v>4.0540540540540544</v>
      </c>
      <c r="C145" s="1058">
        <f t="shared" si="42"/>
        <v>0.91743119266055051</v>
      </c>
      <c r="D145" s="1058">
        <f t="shared" si="42"/>
        <v>2.1276595744680851</v>
      </c>
      <c r="E145" s="1059">
        <f t="shared" si="42"/>
        <v>2.2471910112359552</v>
      </c>
      <c r="F145" s="1057">
        <f t="shared" si="42"/>
        <v>2.7777777777777777</v>
      </c>
      <c r="G145" s="1058">
        <f t="shared" si="42"/>
        <v>0</v>
      </c>
      <c r="H145" s="1058">
        <f t="shared" si="42"/>
        <v>5</v>
      </c>
      <c r="I145" s="1059">
        <f t="shared" si="42"/>
        <v>8</v>
      </c>
      <c r="J145" s="1057">
        <f t="shared" si="42"/>
        <v>3.6363636363636362</v>
      </c>
      <c r="K145" s="1058">
        <f t="shared" si="42"/>
        <v>0.45248868778280549</v>
      </c>
      <c r="L145" s="1058">
        <f t="shared" si="42"/>
        <v>3.4482758620689653</v>
      </c>
      <c r="M145" s="1060">
        <f t="shared" si="42"/>
        <v>5.2910052910052912</v>
      </c>
    </row>
    <row r="146" spans="1:13" ht="15" thickBot="1" x14ac:dyDescent="0.35">
      <c r="A146" s="26" t="s">
        <v>7</v>
      </c>
      <c r="B146" s="1061">
        <f t="shared" ref="B146:M146" si="43">B67/B46*100</f>
        <v>2.4657534246575343</v>
      </c>
      <c r="C146" s="1062">
        <f t="shared" si="43"/>
        <v>2.5056947608200453</v>
      </c>
      <c r="D146" s="1062">
        <f t="shared" si="43"/>
        <v>4.918032786885246</v>
      </c>
      <c r="E146" s="1063">
        <f t="shared" si="43"/>
        <v>5.8011049723756907</v>
      </c>
      <c r="F146" s="1061">
        <f t="shared" si="43"/>
        <v>1.2658227848101267</v>
      </c>
      <c r="G146" s="1062">
        <f t="shared" si="43"/>
        <v>2.0224719101123596</v>
      </c>
      <c r="H146" s="1062">
        <f t="shared" si="43"/>
        <v>3.2362459546925564</v>
      </c>
      <c r="I146" s="1063">
        <f t="shared" si="43"/>
        <v>6.5281899109792292</v>
      </c>
      <c r="J146" s="1061">
        <f t="shared" si="43"/>
        <v>2.1032504780114722</v>
      </c>
      <c r="K146" s="1062">
        <f t="shared" si="43"/>
        <v>2.2624434389140271</v>
      </c>
      <c r="L146" s="1062">
        <f t="shared" si="43"/>
        <v>4.1481481481481479</v>
      </c>
      <c r="M146" s="1064">
        <f t="shared" si="43"/>
        <v>6.1516452074391994</v>
      </c>
    </row>
    <row r="147" spans="1:13" ht="15" thickBot="1" x14ac:dyDescent="0.35"/>
    <row r="148" spans="1:13" ht="15" thickBot="1" x14ac:dyDescent="0.35">
      <c r="A148" s="1114" t="s">
        <v>345</v>
      </c>
      <c r="B148" s="1514" t="s">
        <v>1</v>
      </c>
      <c r="C148" s="1515"/>
      <c r="D148" s="1515"/>
      <c r="E148" s="1516"/>
      <c r="F148" s="1514" t="s">
        <v>2</v>
      </c>
      <c r="G148" s="1515"/>
      <c r="H148" s="1515"/>
      <c r="I148" s="1516"/>
      <c r="J148" s="1514" t="s">
        <v>3</v>
      </c>
      <c r="K148" s="1515"/>
      <c r="L148" s="1515"/>
      <c r="M148" s="1517"/>
    </row>
    <row r="149" spans="1:13" ht="42.6" customHeight="1" thickBot="1" x14ac:dyDescent="0.35">
      <c r="A149" s="1115"/>
      <c r="B149" s="67">
        <v>2001</v>
      </c>
      <c r="C149" s="67">
        <v>2010</v>
      </c>
      <c r="D149" s="67">
        <v>2014</v>
      </c>
      <c r="E149" s="15">
        <v>2015</v>
      </c>
      <c r="F149" s="68">
        <v>2001</v>
      </c>
      <c r="G149" s="67">
        <v>2010</v>
      </c>
      <c r="H149" s="67">
        <v>2014</v>
      </c>
      <c r="I149" s="15">
        <v>2015</v>
      </c>
      <c r="J149" s="68">
        <v>2001</v>
      </c>
      <c r="K149" s="67">
        <v>2010</v>
      </c>
      <c r="L149" s="67">
        <v>2014</v>
      </c>
      <c r="M149" s="15">
        <v>2015</v>
      </c>
    </row>
    <row r="150" spans="1:13" x14ac:dyDescent="0.3">
      <c r="A150" s="25" t="s">
        <v>4</v>
      </c>
      <c r="B150" s="1054">
        <f t="shared" ref="B150:M150" si="44">B71/B36*100</f>
        <v>0.84447055367895441</v>
      </c>
      <c r="C150" s="1055">
        <f t="shared" si="44"/>
        <v>0.83553210202286721</v>
      </c>
      <c r="D150" s="1055">
        <f t="shared" si="44"/>
        <v>0.82906443785386896</v>
      </c>
      <c r="E150" s="1056">
        <f t="shared" si="44"/>
        <v>0.80055471507816445</v>
      </c>
      <c r="F150" s="1057">
        <f t="shared" si="44"/>
        <v>5.3772070626003217</v>
      </c>
      <c r="G150" s="1058">
        <f t="shared" si="44"/>
        <v>5.9069020866773672</v>
      </c>
      <c r="H150" s="1058">
        <f t="shared" si="44"/>
        <v>5.1159366948840637</v>
      </c>
      <c r="I150" s="1059">
        <f t="shared" si="44"/>
        <v>4.1908446163765314</v>
      </c>
      <c r="J150" s="1057">
        <f t="shared" si="44"/>
        <v>1.2244348762109796</v>
      </c>
      <c r="K150" s="1058">
        <f t="shared" si="44"/>
        <v>1.5769465433894965</v>
      </c>
      <c r="L150" s="1058">
        <f t="shared" si="44"/>
        <v>1.4926223437589017</v>
      </c>
      <c r="M150" s="1060">
        <f t="shared" si="44"/>
        <v>1.3550564167457555</v>
      </c>
    </row>
    <row r="151" spans="1:13" x14ac:dyDescent="0.3">
      <c r="A151" s="25" t="s">
        <v>5</v>
      </c>
      <c r="B151" s="1057">
        <f t="shared" ref="B151:M151" si="45">B72/B37*100</f>
        <v>0.53296975706494798</v>
      </c>
      <c r="C151" s="1058">
        <f t="shared" si="45"/>
        <v>0.54773082942097029</v>
      </c>
      <c r="D151" s="1058">
        <f t="shared" si="45"/>
        <v>0.59350270720533116</v>
      </c>
      <c r="E151" s="1059">
        <f t="shared" si="45"/>
        <v>0.72323520423754717</v>
      </c>
      <c r="F151" s="1057">
        <f t="shared" si="45"/>
        <v>4.6762589928057556</v>
      </c>
      <c r="G151" s="1058">
        <f t="shared" si="45"/>
        <v>5.7680988816951144</v>
      </c>
      <c r="H151" s="1058">
        <f t="shared" si="45"/>
        <v>4.0085898353614891</v>
      </c>
      <c r="I151" s="1059">
        <f t="shared" si="45"/>
        <v>4.0802213001383123</v>
      </c>
      <c r="J151" s="1057">
        <f t="shared" si="45"/>
        <v>0.80009276437847876</v>
      </c>
      <c r="K151" s="1058">
        <f t="shared" si="45"/>
        <v>1.1603011257683542</v>
      </c>
      <c r="L151" s="1058">
        <f t="shared" si="45"/>
        <v>1.0271793473320607</v>
      </c>
      <c r="M151" s="1060">
        <f t="shared" si="45"/>
        <v>1.1542217881559087</v>
      </c>
    </row>
    <row r="152" spans="1:13" x14ac:dyDescent="0.3">
      <c r="A152" s="25" t="s">
        <v>6</v>
      </c>
      <c r="B152" s="1057">
        <f t="shared" ref="B152:M152" si="46">B73/B38*100</f>
        <v>0.6475285991797971</v>
      </c>
      <c r="C152" s="1058">
        <f t="shared" si="46"/>
        <v>0.82506277651560445</v>
      </c>
      <c r="D152" s="1058">
        <f t="shared" si="46"/>
        <v>0.89839921594250249</v>
      </c>
      <c r="E152" s="1059">
        <f t="shared" si="46"/>
        <v>0.91505261552539263</v>
      </c>
      <c r="F152" s="1057">
        <f t="shared" si="46"/>
        <v>6.2695924764890272</v>
      </c>
      <c r="G152" s="1058">
        <f t="shared" si="46"/>
        <v>7.5268817204301079</v>
      </c>
      <c r="H152" s="1058">
        <f t="shared" si="46"/>
        <v>6.6739606126914666</v>
      </c>
      <c r="I152" s="1059">
        <f t="shared" si="46"/>
        <v>6.8803016022620165</v>
      </c>
      <c r="J152" s="1057">
        <f t="shared" si="46"/>
        <v>1.0096930533117932</v>
      </c>
      <c r="K152" s="1058">
        <f t="shared" si="46"/>
        <v>1.7278841179513709</v>
      </c>
      <c r="L152" s="1058">
        <f t="shared" si="46"/>
        <v>1.6486640136441162</v>
      </c>
      <c r="M152" s="1060">
        <f t="shared" si="46"/>
        <v>1.7458650564452611</v>
      </c>
    </row>
    <row r="153" spans="1:13" ht="15" thickBot="1" x14ac:dyDescent="0.35">
      <c r="A153" s="26" t="s">
        <v>7</v>
      </c>
      <c r="B153" s="1061">
        <f t="shared" ref="B153:M153" si="47">B74/B39*100</f>
        <v>0.71431285383183252</v>
      </c>
      <c r="C153" s="1062">
        <f t="shared" si="47"/>
        <v>0.73979916105249777</v>
      </c>
      <c r="D153" s="1062">
        <f t="shared" si="47"/>
        <v>0.76892873503043002</v>
      </c>
      <c r="E153" s="1063">
        <f t="shared" si="47"/>
        <v>0.80029778522240824</v>
      </c>
      <c r="F153" s="1061">
        <f t="shared" si="47"/>
        <v>5.3276756247053276</v>
      </c>
      <c r="G153" s="1062">
        <f t="shared" si="47"/>
        <v>6.2132112491824723</v>
      </c>
      <c r="H153" s="1062">
        <f t="shared" si="47"/>
        <v>5.0914876690533015</v>
      </c>
      <c r="I153" s="1063">
        <f t="shared" si="47"/>
        <v>4.6710643608486357</v>
      </c>
      <c r="J153" s="1061">
        <f t="shared" si="47"/>
        <v>1.0583684950773558</v>
      </c>
      <c r="K153" s="1062">
        <f t="shared" si="47"/>
        <v>1.4763151525819014</v>
      </c>
      <c r="L153" s="1062">
        <f t="shared" si="47"/>
        <v>1.3796010115200898</v>
      </c>
      <c r="M153" s="1064">
        <f t="shared" si="47"/>
        <v>1.3739530213755382</v>
      </c>
    </row>
    <row r="154" spans="1:13" ht="15" thickBot="1" x14ac:dyDescent="0.35"/>
    <row r="155" spans="1:13" ht="15" thickBot="1" x14ac:dyDescent="0.35">
      <c r="A155" s="1114" t="s">
        <v>346</v>
      </c>
      <c r="B155" s="1514" t="s">
        <v>1</v>
      </c>
      <c r="C155" s="1515"/>
      <c r="D155" s="1515"/>
      <c r="E155" s="1516"/>
      <c r="F155" s="1514" t="s">
        <v>2</v>
      </c>
      <c r="G155" s="1515"/>
      <c r="H155" s="1515"/>
      <c r="I155" s="1516"/>
      <c r="J155" s="1514" t="s">
        <v>3</v>
      </c>
      <c r="K155" s="1515"/>
      <c r="L155" s="1515"/>
      <c r="M155" s="1517"/>
    </row>
    <row r="156" spans="1:13" ht="32.4" customHeight="1" thickBot="1" x14ac:dyDescent="0.35">
      <c r="A156" s="1115"/>
      <c r="B156" s="67">
        <v>2001</v>
      </c>
      <c r="C156" s="67">
        <v>2010</v>
      </c>
      <c r="D156" s="67">
        <v>2014</v>
      </c>
      <c r="E156" s="15">
        <v>2015</v>
      </c>
      <c r="F156" s="68">
        <v>2001</v>
      </c>
      <c r="G156" s="67">
        <v>2010</v>
      </c>
      <c r="H156" s="67">
        <v>2014</v>
      </c>
      <c r="I156" s="15">
        <v>2015</v>
      </c>
      <c r="J156" s="68">
        <v>2001</v>
      </c>
      <c r="K156" s="67">
        <v>2010</v>
      </c>
      <c r="L156" s="69">
        <v>2014</v>
      </c>
      <c r="M156" s="15">
        <v>2015</v>
      </c>
    </row>
    <row r="157" spans="1:13" x14ac:dyDescent="0.3">
      <c r="A157" s="25" t="s">
        <v>4</v>
      </c>
      <c r="B157" s="1054">
        <f t="shared" ref="B157:M157" si="48">B71/B43*100</f>
        <v>59.27835051546392</v>
      </c>
      <c r="C157" s="1055">
        <f t="shared" si="48"/>
        <v>67.857142857142861</v>
      </c>
      <c r="D157" s="1055">
        <f t="shared" si="48"/>
        <v>70.689655172413794</v>
      </c>
      <c r="E157" s="1056">
        <f t="shared" si="48"/>
        <v>71.348314606741567</v>
      </c>
      <c r="F157" s="1057">
        <f t="shared" si="48"/>
        <v>77.011494252873561</v>
      </c>
      <c r="G157" s="1058">
        <f t="shared" si="48"/>
        <v>83.636363636363626</v>
      </c>
      <c r="H157" s="1058">
        <f t="shared" si="48"/>
        <v>86.875</v>
      </c>
      <c r="I157" s="1059">
        <f t="shared" si="48"/>
        <v>78.787878787878782</v>
      </c>
      <c r="J157" s="1057">
        <f t="shared" si="48"/>
        <v>64.768683274021356</v>
      </c>
      <c r="K157" s="1058">
        <f t="shared" si="48"/>
        <v>75.675675675675677</v>
      </c>
      <c r="L157" s="1058">
        <f t="shared" si="48"/>
        <v>78.443113772455092</v>
      </c>
      <c r="M157" s="1060">
        <f t="shared" si="48"/>
        <v>74.927113702623899</v>
      </c>
    </row>
    <row r="158" spans="1:13" x14ac:dyDescent="0.3">
      <c r="A158" s="25" t="s">
        <v>5</v>
      </c>
      <c r="B158" s="1057">
        <f t="shared" ref="B158:M158" si="49">B72/B44*100</f>
        <v>44.329896907216494</v>
      </c>
      <c r="C158" s="1058">
        <f t="shared" si="49"/>
        <v>66.037735849056602</v>
      </c>
      <c r="D158" s="1058">
        <f t="shared" si="49"/>
        <v>58.163265306122447</v>
      </c>
      <c r="E158" s="1059">
        <f t="shared" si="49"/>
        <v>74.73684210526315</v>
      </c>
      <c r="F158" s="1057">
        <f t="shared" si="49"/>
        <v>74.285714285714292</v>
      </c>
      <c r="G158" s="1058">
        <f t="shared" si="49"/>
        <v>86.725663716814154</v>
      </c>
      <c r="H158" s="1058">
        <f t="shared" si="49"/>
        <v>81.159420289855078</v>
      </c>
      <c r="I158" s="1059">
        <f t="shared" si="49"/>
        <v>81.944444444444443</v>
      </c>
      <c r="J158" s="1057">
        <f t="shared" si="49"/>
        <v>52.272727272727273</v>
      </c>
      <c r="K158" s="1058">
        <f t="shared" si="49"/>
        <v>76.712328767123282</v>
      </c>
      <c r="L158" s="1058">
        <f t="shared" si="49"/>
        <v>67.664670658682638</v>
      </c>
      <c r="M158" s="1060">
        <f t="shared" si="49"/>
        <v>77.844311377245518</v>
      </c>
    </row>
    <row r="159" spans="1:13" x14ac:dyDescent="0.3">
      <c r="A159" s="25" t="s">
        <v>6</v>
      </c>
      <c r="B159" s="1057">
        <f t="shared" ref="B159:M159" si="50">B73/B45*100</f>
        <v>40.54054054054054</v>
      </c>
      <c r="C159" s="1058">
        <f t="shared" si="50"/>
        <v>63.302752293577981</v>
      </c>
      <c r="D159" s="1058">
        <f t="shared" si="50"/>
        <v>58.51063829787234</v>
      </c>
      <c r="E159" s="1059">
        <f t="shared" si="50"/>
        <v>67.415730337078656</v>
      </c>
      <c r="F159" s="1057">
        <f t="shared" si="50"/>
        <v>55.555555555555557</v>
      </c>
      <c r="G159" s="1058">
        <f t="shared" si="50"/>
        <v>87.5</v>
      </c>
      <c r="H159" s="1058">
        <f t="shared" si="50"/>
        <v>76.25</v>
      </c>
      <c r="I159" s="1059">
        <f t="shared" si="50"/>
        <v>73</v>
      </c>
      <c r="J159" s="1057">
        <f t="shared" si="50"/>
        <v>45.454545454545453</v>
      </c>
      <c r="K159" s="1058">
        <f t="shared" si="50"/>
        <v>75.565610859728508</v>
      </c>
      <c r="L159" s="1058">
        <f t="shared" si="50"/>
        <v>66.666666666666657</v>
      </c>
      <c r="M159" s="1060">
        <f t="shared" si="50"/>
        <v>70.370370370370367</v>
      </c>
    </row>
    <row r="160" spans="1:13" ht="15" thickBot="1" x14ac:dyDescent="0.35">
      <c r="A160" s="26" t="s">
        <v>7</v>
      </c>
      <c r="B160" s="1061">
        <f t="shared" ref="B160:M160" si="51">B74/B46*100</f>
        <v>51.506849315068493</v>
      </c>
      <c r="C160" s="1062">
        <f t="shared" si="51"/>
        <v>66.287015945330296</v>
      </c>
      <c r="D160" s="1062">
        <f t="shared" si="51"/>
        <v>64.207650273224047</v>
      </c>
      <c r="E160" s="1063">
        <f t="shared" si="51"/>
        <v>71.270718232044189</v>
      </c>
      <c r="F160" s="1061">
        <f t="shared" si="51"/>
        <v>71.51898734177216</v>
      </c>
      <c r="G160" s="1062">
        <f t="shared" si="51"/>
        <v>85.393258426966284</v>
      </c>
      <c r="H160" s="1062">
        <f t="shared" si="51"/>
        <v>82.84789644012946</v>
      </c>
      <c r="I160" s="1063">
        <f t="shared" si="51"/>
        <v>77.744807121661722</v>
      </c>
      <c r="J160" s="1061">
        <f t="shared" si="51"/>
        <v>57.552581261950287</v>
      </c>
      <c r="K160" s="1062">
        <f t="shared" si="51"/>
        <v>75.904977375565608</v>
      </c>
      <c r="L160" s="1062">
        <f t="shared" si="51"/>
        <v>72.740740740740733</v>
      </c>
      <c r="M160" s="1064">
        <f t="shared" si="51"/>
        <v>74.391988555078683</v>
      </c>
    </row>
    <row r="161" spans="1:13" ht="15.6" x14ac:dyDescent="0.3">
      <c r="A161" s="24"/>
    </row>
    <row r="162" spans="1:13" ht="16.2" thickBot="1" x14ac:dyDescent="0.35">
      <c r="A162" s="7" t="s">
        <v>68</v>
      </c>
    </row>
    <row r="163" spans="1:13" ht="15" thickBot="1" x14ac:dyDescent="0.35">
      <c r="A163" s="1114" t="s">
        <v>52</v>
      </c>
      <c r="B163" s="1097" t="s">
        <v>1</v>
      </c>
      <c r="C163" s="1098"/>
      <c r="D163" s="1098"/>
      <c r="E163" s="1099"/>
      <c r="F163" s="1097" t="s">
        <v>2</v>
      </c>
      <c r="G163" s="1098"/>
      <c r="H163" s="1098"/>
      <c r="I163" s="1099"/>
      <c r="J163" s="1097" t="s">
        <v>3</v>
      </c>
      <c r="K163" s="1098"/>
      <c r="L163" s="1098"/>
      <c r="M163" s="1191"/>
    </row>
    <row r="164" spans="1:13" ht="15" thickBot="1" x14ac:dyDescent="0.35">
      <c r="A164" s="1115"/>
      <c r="B164" s="67" t="s">
        <v>32</v>
      </c>
      <c r="C164" s="67" t="s">
        <v>159</v>
      </c>
      <c r="D164" s="67" t="s">
        <v>160</v>
      </c>
      <c r="E164" s="69" t="s">
        <v>161</v>
      </c>
      <c r="F164" s="67" t="s">
        <v>32</v>
      </c>
      <c r="G164" s="67" t="s">
        <v>159</v>
      </c>
      <c r="H164" s="67" t="s">
        <v>160</v>
      </c>
      <c r="I164" s="69" t="s">
        <v>161</v>
      </c>
      <c r="J164" s="67" t="s">
        <v>32</v>
      </c>
      <c r="K164" s="67" t="s">
        <v>159</v>
      </c>
      <c r="L164" s="67" t="s">
        <v>160</v>
      </c>
      <c r="M164" s="69" t="s">
        <v>161</v>
      </c>
    </row>
    <row r="165" spans="1:13" x14ac:dyDescent="0.3">
      <c r="A165" s="70" t="s">
        <v>4</v>
      </c>
      <c r="B165" s="1023">
        <f>(C36-B36)/B36*100</f>
        <v>33.58789836980467</v>
      </c>
      <c r="C165" s="1024">
        <f>(E36-B36)/B36*100</f>
        <v>16.492877074460274</v>
      </c>
      <c r="D165" s="1024">
        <f>(E36-C36)/C36*100</f>
        <v>-12.796833773087071</v>
      </c>
      <c r="E165" s="1025">
        <f>(E36-D36)/D36*100</f>
        <v>6.9290913992990015</v>
      </c>
      <c r="F165" s="1026">
        <f>(G36-F36)/F36*100</f>
        <v>150</v>
      </c>
      <c r="G165" s="1027">
        <f>(I36-F36)/F36*100</f>
        <v>148.95666131621189</v>
      </c>
      <c r="H165" s="1027">
        <f>(I36-G36)/G36*100</f>
        <v>-0.4173354735152488</v>
      </c>
      <c r="I165" s="1028">
        <f>(I36-H36)/H36*100</f>
        <v>14.17004048582996</v>
      </c>
      <c r="J165" s="1026">
        <f>(K36-J36)/J36*100</f>
        <v>43.346340150699675</v>
      </c>
      <c r="K165" s="1027">
        <f>(M36-J36)/J36*100</f>
        <v>27.596878363832079</v>
      </c>
      <c r="L165" s="1027">
        <f>(M36-K36)/K36*100</f>
        <v>-10.986999577603603</v>
      </c>
      <c r="M165" s="1029">
        <f>(M36-L36)/L36*100</f>
        <v>8.0499059989745341</v>
      </c>
    </row>
    <row r="166" spans="1:13" x14ac:dyDescent="0.3">
      <c r="A166" s="70" t="s">
        <v>5</v>
      </c>
      <c r="B166" s="1026">
        <f>(C37-B37)/B37*100</f>
        <v>58.403569657907781</v>
      </c>
      <c r="C166" s="1027">
        <f>(E37-B37)/B37*100</f>
        <v>21.678235002478928</v>
      </c>
      <c r="D166" s="1027">
        <f>(E37-C37)/C37*100</f>
        <v>-23.184663536776213</v>
      </c>
      <c r="E166" s="1028">
        <f>(E37-D37)/D37*100</f>
        <v>2.2178259058725529</v>
      </c>
      <c r="F166" s="1026">
        <f>(G37-F37)/F37*100</f>
        <v>205.57553956834531</v>
      </c>
      <c r="G166" s="1027">
        <f>(I37-F37)/F37*100</f>
        <v>160.07194244604318</v>
      </c>
      <c r="H166" s="1027">
        <f>(I37-G37)/G37*100</f>
        <v>-14.891112419070041</v>
      </c>
      <c r="I166" s="1028">
        <f>(I37-H37)/H37*100</f>
        <v>3.5075161059413031</v>
      </c>
      <c r="J166" s="1026">
        <f>(K37-J37)/J37*100</f>
        <v>67.891929499072361</v>
      </c>
      <c r="K166" s="1027">
        <f>(M37-J37)/J37*100</f>
        <v>30.600649350649352</v>
      </c>
      <c r="L166" s="1027">
        <f>(M37-K37)/K37*100</f>
        <v>-22.211478693279922</v>
      </c>
      <c r="M166" s="1029">
        <f>(M37-L37)/L37*100</f>
        <v>2.3816016725752203</v>
      </c>
    </row>
    <row r="167" spans="1:13" x14ac:dyDescent="0.3">
      <c r="A167" s="70" t="s">
        <v>6</v>
      </c>
      <c r="B167" s="1026">
        <f>(C38-B38)/B38*100</f>
        <v>80.509389164688102</v>
      </c>
      <c r="C167" s="1027">
        <f>(E38-B38)/B38*100</f>
        <v>41.52816749406432</v>
      </c>
      <c r="D167" s="1027">
        <f>(E38-C38)/C38*100</f>
        <v>-21.595121367930169</v>
      </c>
      <c r="E167" s="1028">
        <f>(E38-D38)/D38*100</f>
        <v>7.1055210715452466</v>
      </c>
      <c r="F167" s="1026">
        <f>(G38-F38)/F38*100</f>
        <v>308.15047021943576</v>
      </c>
      <c r="G167" s="1027">
        <f>(I38-F38)/F38*100</f>
        <v>232.60188087774293</v>
      </c>
      <c r="H167" s="1027">
        <f>(I38-G38)/G38*100</f>
        <v>-18.509984639016896</v>
      </c>
      <c r="I167" s="1028">
        <f>(I38-H38)/H38*100</f>
        <v>16.08315098468271</v>
      </c>
      <c r="J167" s="1026">
        <f>(K38-J38)/J38*100</f>
        <v>95.173667205169636</v>
      </c>
      <c r="K167" s="1027">
        <f>(M38-J38)/J38*100</f>
        <v>53.836833602584811</v>
      </c>
      <c r="L167" s="1027">
        <f>(M38-K38)/K38*100</f>
        <v>-21.179513709260217</v>
      </c>
      <c r="M167" s="1029">
        <f>(M38-L38)/L38*100</f>
        <v>8.2717453098351346</v>
      </c>
    </row>
    <row r="168" spans="1:13" ht="15" thickBot="1" x14ac:dyDescent="0.35">
      <c r="A168" s="71" t="s">
        <v>7</v>
      </c>
      <c r="B168" s="1030">
        <f>(C39-B39)/B39*100</f>
        <v>49.454766518484746</v>
      </c>
      <c r="C168" s="1031">
        <f>(E39-B39)/B39*100</f>
        <v>22.489456286333066</v>
      </c>
      <c r="D168" s="1031">
        <f>(E39-C39)/C39*100</f>
        <v>-18.042455828142874</v>
      </c>
      <c r="E168" s="1032">
        <f>(E39-D39)/D39*100</f>
        <v>5.4839342974936196</v>
      </c>
      <c r="F168" s="1030">
        <f>(G39-F39)/F39*100</f>
        <v>188.35454974068836</v>
      </c>
      <c r="G168" s="1031">
        <f>(I39-F39)/F39*100</f>
        <v>164.45073078736445</v>
      </c>
      <c r="H168" s="1031">
        <f>(I39-G39)/G39*100</f>
        <v>-8.2897318508829301</v>
      </c>
      <c r="I168" s="1032">
        <f>(I39-H39)/H39*100</f>
        <v>11.555290373906125</v>
      </c>
      <c r="J168" s="1030">
        <f>(K39-J39)/J39*100</f>
        <v>59.813642756680728</v>
      </c>
      <c r="K168" s="1031">
        <f>(M39-J39)/J39*100</f>
        <v>33.076652601969059</v>
      </c>
      <c r="L168" s="1031">
        <f>(M39-K39)/K39*100</f>
        <v>-16.730104948185957</v>
      </c>
      <c r="M168" s="1033">
        <f>(M39-L39)/L39*100</f>
        <v>6.3416690081483571</v>
      </c>
    </row>
    <row r="169" spans="1:13" ht="15" thickBot="1" x14ac:dyDescent="0.35"/>
    <row r="170" spans="1:13" ht="15" thickBot="1" x14ac:dyDescent="0.35">
      <c r="A170" s="1114" t="s">
        <v>338</v>
      </c>
      <c r="B170" s="1097" t="s">
        <v>1</v>
      </c>
      <c r="C170" s="1098"/>
      <c r="D170" s="1098"/>
      <c r="E170" s="1099"/>
      <c r="F170" s="1097" t="s">
        <v>2</v>
      </c>
      <c r="G170" s="1098"/>
      <c r="H170" s="1098"/>
      <c r="I170" s="1099"/>
      <c r="J170" s="1097" t="s">
        <v>3</v>
      </c>
      <c r="K170" s="1098"/>
      <c r="L170" s="1098"/>
      <c r="M170" s="1191"/>
    </row>
    <row r="171" spans="1:13" ht="15" thickBot="1" x14ac:dyDescent="0.35">
      <c r="A171" s="1115"/>
      <c r="B171" s="67" t="s">
        <v>32</v>
      </c>
      <c r="C171" s="67" t="s">
        <v>159</v>
      </c>
      <c r="D171" s="67" t="s">
        <v>160</v>
      </c>
      <c r="E171" s="69" t="s">
        <v>161</v>
      </c>
      <c r="F171" s="67" t="s">
        <v>32</v>
      </c>
      <c r="G171" s="67" t="s">
        <v>159</v>
      </c>
      <c r="H171" s="67" t="s">
        <v>160</v>
      </c>
      <c r="I171" s="69" t="s">
        <v>161</v>
      </c>
      <c r="J171" s="67" t="s">
        <v>32</v>
      </c>
      <c r="K171" s="67" t="s">
        <v>159</v>
      </c>
      <c r="L171" s="67" t="s">
        <v>160</v>
      </c>
      <c r="M171" s="69" t="s">
        <v>161</v>
      </c>
    </row>
    <row r="172" spans="1:13" x14ac:dyDescent="0.3">
      <c r="A172" s="70" t="s">
        <v>4</v>
      </c>
      <c r="B172" s="1023">
        <f>(C43-B43)/B43*100</f>
        <v>15.463917525773196</v>
      </c>
      <c r="C172" s="1024">
        <f>(E43-B43)/B43*100</f>
        <v>-8.2474226804123703</v>
      </c>
      <c r="D172" s="1024">
        <f>(E43-C43)/C43*100</f>
        <v>-20.535714285714285</v>
      </c>
      <c r="E172" s="1025">
        <f>(E43-D43)/D43*100</f>
        <v>2.2988505747126435</v>
      </c>
      <c r="F172" s="1026">
        <f>(G43-F43)/F43*100</f>
        <v>152.87356321839081</v>
      </c>
      <c r="G172" s="1027">
        <f>(I43-F43)/F43*100</f>
        <v>89.65517241379311</v>
      </c>
      <c r="H172" s="1027">
        <f>(I43-G43)/G43*100</f>
        <v>-25</v>
      </c>
      <c r="I172" s="1028">
        <f>(I43-H43)/H43*100</f>
        <v>3.125</v>
      </c>
      <c r="J172" s="1026">
        <f>(K43-J43)/J43*100</f>
        <v>58.007117437722421</v>
      </c>
      <c r="K172" s="1027">
        <f>(M43-J43)/J43*100</f>
        <v>22.064056939501782</v>
      </c>
      <c r="L172" s="1027">
        <f>(M43-K43)/K43*100</f>
        <v>-22.747747747747749</v>
      </c>
      <c r="M172" s="1029">
        <f>(M43-L43)/L43*100</f>
        <v>2.6946107784431139</v>
      </c>
    </row>
    <row r="173" spans="1:13" x14ac:dyDescent="0.3">
      <c r="A173" s="70" t="s">
        <v>5</v>
      </c>
      <c r="B173" s="1026">
        <f>(C44-B44)/B44*100</f>
        <v>9.2783505154639183</v>
      </c>
      <c r="C173" s="1027">
        <f>(E44-B44)/B44*100</f>
        <v>-2.0618556701030926</v>
      </c>
      <c r="D173" s="1027">
        <f>(E44-C44)/C44*100</f>
        <v>-10.377358490566039</v>
      </c>
      <c r="E173" s="1028">
        <f>(E44-D44)/D44*100</f>
        <v>-3.0612244897959182</v>
      </c>
      <c r="F173" s="1026">
        <f>(G44-F44)/F44*100</f>
        <v>222.85714285714286</v>
      </c>
      <c r="G173" s="1027">
        <f>(I44-F44)/F44*100</f>
        <v>105.71428571428572</v>
      </c>
      <c r="H173" s="1027">
        <f>(I44-G44)/G44*100</f>
        <v>-36.283185840707965</v>
      </c>
      <c r="I173" s="1028">
        <f>(I44-H44)/H44*100</f>
        <v>4.3478260869565215</v>
      </c>
      <c r="J173" s="1026">
        <f>(K44-J44)/J44*100</f>
        <v>65.909090909090907</v>
      </c>
      <c r="K173" s="1027">
        <f>(M44-J44)/J44*100</f>
        <v>26.515151515151516</v>
      </c>
      <c r="L173" s="1027">
        <f>(M44-K44)/K44*100</f>
        <v>-23.74429223744292</v>
      </c>
      <c r="M173" s="1029">
        <f>(M44-L44)/L44*100</f>
        <v>0</v>
      </c>
    </row>
    <row r="174" spans="1:13" x14ac:dyDescent="0.3">
      <c r="A174" s="70" t="s">
        <v>6</v>
      </c>
      <c r="B174" s="1026">
        <f>(C45-B45)/B45*100</f>
        <v>47.297297297297298</v>
      </c>
      <c r="C174" s="1027">
        <f>(E45-B45)/B45*100</f>
        <v>20.27027027027027</v>
      </c>
      <c r="D174" s="1027">
        <f>(E45-C45)/C45*100</f>
        <v>-18.348623853211009</v>
      </c>
      <c r="E174" s="1028">
        <f>(E45-D45)/D45*100</f>
        <v>-5.3191489361702127</v>
      </c>
      <c r="F174" s="1026">
        <f>(G45-F45)/F45*100</f>
        <v>211.11111111111111</v>
      </c>
      <c r="G174" s="1027">
        <f>(I45-F45)/F45*100</f>
        <v>177.77777777777777</v>
      </c>
      <c r="H174" s="1027">
        <f>(I45-G45)/G45*100</f>
        <v>-10.714285714285714</v>
      </c>
      <c r="I174" s="1028">
        <f>(I45-H45)/H45*100</f>
        <v>25</v>
      </c>
      <c r="J174" s="1026">
        <f>(K45-J45)/J45*100</f>
        <v>100.90909090909091</v>
      </c>
      <c r="K174" s="1027">
        <f>(M45-J45)/J45*100</f>
        <v>71.818181818181813</v>
      </c>
      <c r="L174" s="1027">
        <f>(M45-K45)/K45*100</f>
        <v>-14.479638009049776</v>
      </c>
      <c r="M174" s="1029">
        <f>(M45-L45)/L45*100</f>
        <v>8.6206896551724146</v>
      </c>
    </row>
    <row r="175" spans="1:13" ht="15" thickBot="1" x14ac:dyDescent="0.35">
      <c r="A175" s="71" t="s">
        <v>7</v>
      </c>
      <c r="B175" s="1030">
        <f>(C46-B46)/B46*100</f>
        <v>20.273972602739725</v>
      </c>
      <c r="C175" s="1031">
        <f>(E46-B46)/B46*100</f>
        <v>-0.82191780821917804</v>
      </c>
      <c r="D175" s="1031">
        <f>(E46-C46)/C46*100</f>
        <v>-17.539863325740317</v>
      </c>
      <c r="E175" s="1032">
        <f>(E46-D46)/D46*100</f>
        <v>-1.0928961748633881</v>
      </c>
      <c r="F175" s="1030">
        <f>(G46-F46)/F46*100</f>
        <v>181.64556962025316</v>
      </c>
      <c r="G175" s="1031">
        <f>(I46-F46)/F46*100</f>
        <v>113.29113924050634</v>
      </c>
      <c r="H175" s="1031">
        <f>(I46-G46)/G46*100</f>
        <v>-24.269662921348313</v>
      </c>
      <c r="I175" s="1032">
        <f>(I46-H46)/H46*100</f>
        <v>9.0614886731391593</v>
      </c>
      <c r="J175" s="1030">
        <f>(K46-J46)/J46*100</f>
        <v>69.024856596558308</v>
      </c>
      <c r="K175" s="1031">
        <f>(M46-J46)/J46*100</f>
        <v>33.652007648183556</v>
      </c>
      <c r="L175" s="1031">
        <f>(M46-K46)/K46*100</f>
        <v>-20.927601809954751</v>
      </c>
      <c r="M175" s="1033">
        <f>(M46-L46)/L46*100</f>
        <v>3.5555555555555554</v>
      </c>
    </row>
    <row r="176" spans="1:13" ht="15" thickBot="1" x14ac:dyDescent="0.35"/>
    <row r="177" spans="1:13" ht="15" thickBot="1" x14ac:dyDescent="0.35">
      <c r="A177" s="1114" t="s">
        <v>245</v>
      </c>
      <c r="B177" s="1097" t="s">
        <v>1</v>
      </c>
      <c r="C177" s="1098"/>
      <c r="D177" s="1098"/>
      <c r="E177" s="1098"/>
      <c r="F177" s="1098" t="s">
        <v>2</v>
      </c>
      <c r="G177" s="1098"/>
      <c r="H177" s="1098"/>
      <c r="I177" s="1099"/>
      <c r="J177" s="1097" t="s">
        <v>3</v>
      </c>
      <c r="K177" s="1098"/>
      <c r="L177" s="1098"/>
      <c r="M177" s="1191"/>
    </row>
    <row r="178" spans="1:13" ht="28.8" customHeight="1" thickBot="1" x14ac:dyDescent="0.35">
      <c r="A178" s="1115"/>
      <c r="B178" s="67" t="s">
        <v>32</v>
      </c>
      <c r="C178" s="67" t="s">
        <v>159</v>
      </c>
      <c r="D178" s="67" t="s">
        <v>160</v>
      </c>
      <c r="E178" s="69" t="s">
        <v>161</v>
      </c>
      <c r="F178" s="67" t="s">
        <v>32</v>
      </c>
      <c r="G178" s="67" t="s">
        <v>159</v>
      </c>
      <c r="H178" s="67" t="s">
        <v>160</v>
      </c>
      <c r="I178" s="69" t="s">
        <v>161</v>
      </c>
      <c r="J178" s="67" t="s">
        <v>32</v>
      </c>
      <c r="K178" s="67" t="s">
        <v>159</v>
      </c>
      <c r="L178" s="67" t="s">
        <v>160</v>
      </c>
      <c r="M178" s="69" t="s">
        <v>161</v>
      </c>
    </row>
    <row r="179" spans="1:13" x14ac:dyDescent="0.3">
      <c r="A179" s="70" t="s">
        <v>4</v>
      </c>
      <c r="B179" s="1023">
        <f>(C50-B50)/B50*100</f>
        <v>-100</v>
      </c>
      <c r="C179" s="1024">
        <f>(E50-B50)/B50*100</f>
        <v>-100</v>
      </c>
      <c r="D179" s="1024" t="s">
        <v>36</v>
      </c>
      <c r="E179" s="1025" t="s">
        <v>36</v>
      </c>
      <c r="F179" s="1026">
        <f>(G50-F50)/F50*100</f>
        <v>-100</v>
      </c>
      <c r="G179" s="1027">
        <f>(I50-F50)/F50*100</f>
        <v>-100</v>
      </c>
      <c r="H179" s="1027" t="s">
        <v>36</v>
      </c>
      <c r="I179" s="1028" t="s">
        <v>36</v>
      </c>
      <c r="J179" s="1026">
        <f>(K50-J50)/J50*100</f>
        <v>-100</v>
      </c>
      <c r="K179" s="1027">
        <f>(M50-J50)/J50*100</f>
        <v>-100</v>
      </c>
      <c r="L179" s="1027" t="s">
        <v>36</v>
      </c>
      <c r="M179" s="1029" t="s">
        <v>36</v>
      </c>
    </row>
    <row r="180" spans="1:13" x14ac:dyDescent="0.3">
      <c r="A180" s="70" t="s">
        <v>5</v>
      </c>
      <c r="B180" s="1026">
        <f>(C51-B51)/B51*100</f>
        <v>-83.333333333333343</v>
      </c>
      <c r="C180" s="1027">
        <f>(E51-B51)/B51*100</f>
        <v>-100</v>
      </c>
      <c r="D180" s="1027">
        <f>(E51-C51)/C51*100</f>
        <v>-100</v>
      </c>
      <c r="E180" s="1028" t="s">
        <v>36</v>
      </c>
      <c r="F180" s="1026" t="s">
        <v>36</v>
      </c>
      <c r="G180" s="1027" t="s">
        <v>36</v>
      </c>
      <c r="H180" s="1027">
        <f>(I51-G51)/G51*100</f>
        <v>-100</v>
      </c>
      <c r="I180" s="1028" t="s">
        <v>36</v>
      </c>
      <c r="J180" s="1026">
        <f>(K51-J51)/J51*100</f>
        <v>-50</v>
      </c>
      <c r="K180" s="1027">
        <f>(M51-J51)/J51*100</f>
        <v>-100</v>
      </c>
      <c r="L180" s="1027">
        <f>(M51-K51)/K51*100</f>
        <v>-100</v>
      </c>
      <c r="M180" s="1029" t="s">
        <v>36</v>
      </c>
    </row>
    <row r="181" spans="1:13" x14ac:dyDescent="0.3">
      <c r="A181" s="70" t="s">
        <v>6</v>
      </c>
      <c r="B181" s="1026">
        <f>(C52-B52)/B52*100</f>
        <v>-50</v>
      </c>
      <c r="C181" s="1027">
        <f>(E52-B52)/B52*100</f>
        <v>-100</v>
      </c>
      <c r="D181" s="1027">
        <f>(E52-C52)/C52*100</f>
        <v>-100</v>
      </c>
      <c r="E181" s="1028">
        <f>(E52-D52)/D52*100</f>
        <v>-100</v>
      </c>
      <c r="F181" s="1026">
        <f>(G52-F52)/F52*100</f>
        <v>-100</v>
      </c>
      <c r="G181" s="1027">
        <f>(I52-F52)/F52*100</f>
        <v>-100</v>
      </c>
      <c r="H181" s="1027" t="s">
        <v>36</v>
      </c>
      <c r="I181" s="1028" t="s">
        <v>36</v>
      </c>
      <c r="J181" s="1026">
        <f>(K52-J52)/J52*100</f>
        <v>-81.818181818181827</v>
      </c>
      <c r="K181" s="1027">
        <f>(M52-J52)/J52*100</f>
        <v>-100</v>
      </c>
      <c r="L181" s="1027">
        <f>(M52-K52)/K52*100</f>
        <v>-100</v>
      </c>
      <c r="M181" s="1029">
        <f>(M52-L52)/L52*100</f>
        <v>-100</v>
      </c>
    </row>
    <row r="182" spans="1:13" ht="15" thickBot="1" x14ac:dyDescent="0.35">
      <c r="A182" s="71" t="s">
        <v>7</v>
      </c>
      <c r="B182" s="1030">
        <f>(C53-B53)/B53*100</f>
        <v>-78.571428571428569</v>
      </c>
      <c r="C182" s="1031">
        <f>(E53-B53)/B53*100</f>
        <v>-100</v>
      </c>
      <c r="D182" s="1031">
        <f>(E53-C53)/C53*100</f>
        <v>-100</v>
      </c>
      <c r="E182" s="1032">
        <f>(E53-D53)/D53*100</f>
        <v>-100</v>
      </c>
      <c r="F182" s="1030">
        <f>(G53-F53)/F53*100</f>
        <v>-83.333333333333343</v>
      </c>
      <c r="G182" s="1031">
        <f>(I53-F53)/F53*100</f>
        <v>-100</v>
      </c>
      <c r="H182" s="1031">
        <f>(I53-G53)/G53*100</f>
        <v>-100</v>
      </c>
      <c r="I182" s="1032" t="s">
        <v>36</v>
      </c>
      <c r="J182" s="1030">
        <f>(K53-J53)/J53*100</f>
        <v>-80.769230769230774</v>
      </c>
      <c r="K182" s="1031">
        <f>(M53-J53)/J53*100</f>
        <v>-100</v>
      </c>
      <c r="L182" s="1031">
        <f>(M53-K53)/K53*100</f>
        <v>-100</v>
      </c>
      <c r="M182" s="1033">
        <f>(M53-L53)/L53*100</f>
        <v>-100</v>
      </c>
    </row>
    <row r="183" spans="1:13" ht="15" thickBot="1" x14ac:dyDescent="0.35"/>
    <row r="184" spans="1:13" ht="15" thickBot="1" x14ac:dyDescent="0.35">
      <c r="A184" s="1114" t="s">
        <v>246</v>
      </c>
      <c r="B184" s="1097" t="s">
        <v>1</v>
      </c>
      <c r="C184" s="1098"/>
      <c r="D184" s="1098"/>
      <c r="E184" s="1099"/>
      <c r="F184" s="1097" t="s">
        <v>2</v>
      </c>
      <c r="G184" s="1098"/>
      <c r="H184" s="1098"/>
      <c r="I184" s="1099"/>
      <c r="J184" s="1097" t="s">
        <v>3</v>
      </c>
      <c r="K184" s="1098"/>
      <c r="L184" s="1098"/>
      <c r="M184" s="1098"/>
    </row>
    <row r="185" spans="1:13" ht="28.8" customHeight="1" thickBot="1" x14ac:dyDescent="0.35">
      <c r="A185" s="1115"/>
      <c r="B185" s="67" t="s">
        <v>32</v>
      </c>
      <c r="C185" s="67" t="s">
        <v>159</v>
      </c>
      <c r="D185" s="67" t="s">
        <v>160</v>
      </c>
      <c r="E185" s="69" t="s">
        <v>161</v>
      </c>
      <c r="F185" s="67" t="s">
        <v>32</v>
      </c>
      <c r="G185" s="67" t="s">
        <v>159</v>
      </c>
      <c r="H185" s="67" t="s">
        <v>160</v>
      </c>
      <c r="I185" s="69" t="s">
        <v>161</v>
      </c>
      <c r="J185" s="67" t="s">
        <v>32</v>
      </c>
      <c r="K185" s="67" t="s">
        <v>159</v>
      </c>
      <c r="L185" s="67" t="s">
        <v>160</v>
      </c>
      <c r="M185" s="69" t="s">
        <v>161</v>
      </c>
    </row>
    <row r="186" spans="1:13" x14ac:dyDescent="0.3">
      <c r="A186" s="70" t="s">
        <v>4</v>
      </c>
      <c r="B186" s="1023">
        <f>(C57-B57)/B57*100</f>
        <v>45.833333333333329</v>
      </c>
      <c r="C186" s="1024">
        <f>(E57-B57)/B57*100</f>
        <v>-29.166666666666668</v>
      </c>
      <c r="D186" s="1024">
        <f>(E57-C57)/C57*100</f>
        <v>-51.428571428571423</v>
      </c>
      <c r="E186" s="1025">
        <f>(E57-D57)/D57*100</f>
        <v>-19.047619047619047</v>
      </c>
      <c r="F186" s="1026">
        <f>(G57-F57)/F57*100</f>
        <v>122.22222222222223</v>
      </c>
      <c r="G186" s="1027">
        <f>(I57-F57)/F57*100</f>
        <v>122.22222222222223</v>
      </c>
      <c r="H186" s="1027">
        <f>(I57-G57)/G57*100</f>
        <v>0</v>
      </c>
      <c r="I186" s="1028">
        <f>(I57-H57)/H57*100</f>
        <v>5.2631578947368416</v>
      </c>
      <c r="J186" s="1026">
        <f>(K57-J57)/J57*100</f>
        <v>66.666666666666657</v>
      </c>
      <c r="K186" s="1027">
        <f>(M57-J57)/J57*100</f>
        <v>12.121212121212121</v>
      </c>
      <c r="L186" s="1027">
        <f>(M57-K57)/K57*100</f>
        <v>-32.727272727272727</v>
      </c>
      <c r="M186" s="1029">
        <f>(M57-L57)/L57*100</f>
        <v>-7.5</v>
      </c>
    </row>
    <row r="187" spans="1:13" x14ac:dyDescent="0.3">
      <c r="A187" s="70" t="s">
        <v>5</v>
      </c>
      <c r="B187" s="1026">
        <f>(C58-B58)/B58*100</f>
        <v>46.153846153846153</v>
      </c>
      <c r="C187" s="1027">
        <f>(E58-B58)/B58*100</f>
        <v>-23.076923076923077</v>
      </c>
      <c r="D187" s="1027">
        <f>(E58-C58)/C58*100</f>
        <v>-47.368421052631575</v>
      </c>
      <c r="E187" s="1028">
        <f>(E58-D58)/D58*100</f>
        <v>-41.17647058823529</v>
      </c>
      <c r="F187" s="1026">
        <f>(G58-F58)/F58*100</f>
        <v>120</v>
      </c>
      <c r="G187" s="1027">
        <f>(I58-F58)/F58*100</f>
        <v>60</v>
      </c>
      <c r="H187" s="1027">
        <f>(I58-G58)/G58*100</f>
        <v>-27.27272727272727</v>
      </c>
      <c r="I187" s="1028">
        <f>(I58-H58)/H58*100</f>
        <v>33.333333333333329</v>
      </c>
      <c r="J187" s="1026">
        <f>(K58-J58)/J58*100</f>
        <v>66.666666666666657</v>
      </c>
      <c r="K187" s="1027">
        <f>(M58-J58)/J58*100</f>
        <v>0</v>
      </c>
      <c r="L187" s="1027">
        <f>(M58-K58)/K58*100</f>
        <v>-40</v>
      </c>
      <c r="M187" s="1029">
        <f>(M58-L58)/L58*100</f>
        <v>-21.739130434782609</v>
      </c>
    </row>
    <row r="188" spans="1:13" x14ac:dyDescent="0.3">
      <c r="A188" s="70" t="s">
        <v>6</v>
      </c>
      <c r="B188" s="1026">
        <f>(C59-B59)/B59*100</f>
        <v>46.666666666666664</v>
      </c>
      <c r="C188" s="1027">
        <f>(E59-B59)/B59*100</f>
        <v>-40</v>
      </c>
      <c r="D188" s="1027">
        <f>(E59-C59)/C59*100</f>
        <v>-59.090909090909093</v>
      </c>
      <c r="E188" s="1028">
        <f>(E59-D59)/D59*100</f>
        <v>-50</v>
      </c>
      <c r="F188" s="1026">
        <f>(G59-F59)/F59*100</f>
        <v>85.714285714285708</v>
      </c>
      <c r="G188" s="1027">
        <f>(I59-F59)/F59*100</f>
        <v>142.85714285714286</v>
      </c>
      <c r="H188" s="1027">
        <f>(I59-G59)/G59*100</f>
        <v>30.76923076923077</v>
      </c>
      <c r="I188" s="1028">
        <f>(I59-H59)/H59*100</f>
        <v>41.666666666666671</v>
      </c>
      <c r="J188" s="1026">
        <f>(K59-J59)/J59*100</f>
        <v>59.090909090909093</v>
      </c>
      <c r="K188" s="1027">
        <f>(M59-J59)/J59*100</f>
        <v>18.181818181818183</v>
      </c>
      <c r="L188" s="1027">
        <f>(M59-K59)/K59*100</f>
        <v>-25.714285714285712</v>
      </c>
      <c r="M188" s="1029">
        <f>(M59-L59)/L59*100</f>
        <v>-13.333333333333334</v>
      </c>
    </row>
    <row r="189" spans="1:13" ht="15" thickBot="1" x14ac:dyDescent="0.35">
      <c r="A189" s="71" t="s">
        <v>7</v>
      </c>
      <c r="B189" s="1030">
        <f>(C60-B60)/B60*100</f>
        <v>46.153846153846153</v>
      </c>
      <c r="C189" s="1031">
        <f>(E60-B60)/B60*100</f>
        <v>-30.76923076923077</v>
      </c>
      <c r="D189" s="1031">
        <f>(E60-C60)/C60*100</f>
        <v>-52.631578947368418</v>
      </c>
      <c r="E189" s="1032">
        <f>(E60-D60)/D60*100</f>
        <v>-35.714285714285715</v>
      </c>
      <c r="F189" s="1030">
        <f>(G60-F60)/F60*100</f>
        <v>109.52380952380953</v>
      </c>
      <c r="G189" s="1031">
        <f>(I60-F60)/F60*100</f>
        <v>114.28571428571428</v>
      </c>
      <c r="H189" s="1031">
        <f>(I60-G60)/G60*100</f>
        <v>2.2727272727272729</v>
      </c>
      <c r="I189" s="1032">
        <f>(I60-H60)/H60*100</f>
        <v>21.621621621621621</v>
      </c>
      <c r="J189" s="1030">
        <f>(K60-J60)/J60*100</f>
        <v>64.38356164383562</v>
      </c>
      <c r="K189" s="1031">
        <f>(M60-J60)/J60*100</f>
        <v>10.95890410958904</v>
      </c>
      <c r="L189" s="1031">
        <f>(M60-K60)/K60*100</f>
        <v>-32.5</v>
      </c>
      <c r="M189" s="1033">
        <f>(M60-L60)/L60*100</f>
        <v>-12.903225806451612</v>
      </c>
    </row>
    <row r="190" spans="1:13" ht="15" thickBot="1" x14ac:dyDescent="0.35"/>
    <row r="191" spans="1:13" ht="15" thickBot="1" x14ac:dyDescent="0.35">
      <c r="A191" s="1114" t="s">
        <v>247</v>
      </c>
      <c r="B191" s="1097" t="s">
        <v>1</v>
      </c>
      <c r="C191" s="1098"/>
      <c r="D191" s="1098"/>
      <c r="E191" s="1099"/>
      <c r="F191" s="1097" t="s">
        <v>2</v>
      </c>
      <c r="G191" s="1098"/>
      <c r="H191" s="1098"/>
      <c r="I191" s="1099"/>
      <c r="J191" s="1097" t="s">
        <v>3</v>
      </c>
      <c r="K191" s="1098"/>
      <c r="L191" s="1098"/>
      <c r="M191" s="1191"/>
    </row>
    <row r="192" spans="1:13" ht="15" thickBot="1" x14ac:dyDescent="0.35">
      <c r="A192" s="1115"/>
      <c r="B192" s="67" t="s">
        <v>32</v>
      </c>
      <c r="C192" s="67" t="s">
        <v>159</v>
      </c>
      <c r="D192" s="67" t="s">
        <v>160</v>
      </c>
      <c r="E192" s="69" t="s">
        <v>161</v>
      </c>
      <c r="F192" s="67" t="s">
        <v>32</v>
      </c>
      <c r="G192" s="67" t="s">
        <v>159</v>
      </c>
      <c r="H192" s="67" t="s">
        <v>160</v>
      </c>
      <c r="I192" s="69" t="s">
        <v>161</v>
      </c>
      <c r="J192" s="67" t="s">
        <v>32</v>
      </c>
      <c r="K192" s="67" t="s">
        <v>159</v>
      </c>
      <c r="L192" s="67" t="s">
        <v>160</v>
      </c>
      <c r="M192" s="69" t="s">
        <v>161</v>
      </c>
    </row>
    <row r="193" spans="1:13" x14ac:dyDescent="0.3">
      <c r="A193" s="70" t="s">
        <v>4</v>
      </c>
      <c r="B193" s="1023">
        <f>(C64-B64)/B64*100</f>
        <v>100</v>
      </c>
      <c r="C193" s="1024">
        <f>(E64-B64)/B64*100</f>
        <v>250</v>
      </c>
      <c r="D193" s="1024">
        <f>(E64-C64)/C64*100</f>
        <v>75</v>
      </c>
      <c r="E193" s="1025">
        <f>(E64-D64)/D64*100</f>
        <v>55.555555555555557</v>
      </c>
      <c r="F193" s="1026" t="s">
        <v>36</v>
      </c>
      <c r="G193" s="1027" t="s">
        <v>36</v>
      </c>
      <c r="H193" s="1027">
        <f>(I64-G64)/G64*100</f>
        <v>25</v>
      </c>
      <c r="I193" s="1028">
        <f>(I64-H64)/H64*100</f>
        <v>400</v>
      </c>
      <c r="J193" s="1026">
        <f>(K64-J64)/J64*100</f>
        <v>300</v>
      </c>
      <c r="K193" s="1027">
        <f>(M64-J64)/J64*100</f>
        <v>500</v>
      </c>
      <c r="L193" s="1027">
        <f>(M64-K64)/K64*100</f>
        <v>50</v>
      </c>
      <c r="M193" s="1029">
        <f>(M64-L64)/L64*100</f>
        <v>118.18181818181819</v>
      </c>
    </row>
    <row r="194" spans="1:13" x14ac:dyDescent="0.3">
      <c r="A194" s="70" t="s">
        <v>5</v>
      </c>
      <c r="B194" s="1026">
        <f>(C65-B65)/B65*100</f>
        <v>0</v>
      </c>
      <c r="C194" s="1027">
        <f>(E65-B65)/B65*100</f>
        <v>150</v>
      </c>
      <c r="D194" s="1027">
        <f>(E65-C65)/C65*100</f>
        <v>150</v>
      </c>
      <c r="E194" s="1028">
        <f>(E65-D65)/D65*100</f>
        <v>-28.571428571428569</v>
      </c>
      <c r="F194" s="1026">
        <f>(G65-F65)/F65*100</f>
        <v>0</v>
      </c>
      <c r="G194" s="1027">
        <f>(I65-F65)/F65*100</f>
        <v>300</v>
      </c>
      <c r="H194" s="1027">
        <f>(I65-G65)/G65*100</f>
        <v>300</v>
      </c>
      <c r="I194" s="1028">
        <f>(I65-H65)/H65*100</f>
        <v>0</v>
      </c>
      <c r="J194" s="1026">
        <f>(K65-J65)/J65*100</f>
        <v>0</v>
      </c>
      <c r="K194" s="1027">
        <f>(M65-J65)/J65*100</f>
        <v>200</v>
      </c>
      <c r="L194" s="1027">
        <f>(M65-K65)/K65*100</f>
        <v>200</v>
      </c>
      <c r="M194" s="1029">
        <f>(M65-L65)/L65*100</f>
        <v>-18.181818181818183</v>
      </c>
    </row>
    <row r="195" spans="1:13" x14ac:dyDescent="0.3">
      <c r="A195" s="70" t="s">
        <v>6</v>
      </c>
      <c r="B195" s="1026">
        <f>(C66-B66)/B66*100</f>
        <v>-66.666666666666657</v>
      </c>
      <c r="C195" s="1027">
        <f>(E66-B66)/B66*100</f>
        <v>-33.333333333333329</v>
      </c>
      <c r="D195" s="1027">
        <f>(E66-C66)/C66*100</f>
        <v>100</v>
      </c>
      <c r="E195" s="1028">
        <f>(E66-D66)/D66*100</f>
        <v>0</v>
      </c>
      <c r="F195" s="1026">
        <f>(G66-F66)/F66*100</f>
        <v>-100</v>
      </c>
      <c r="G195" s="1027">
        <f>(I66-F66)/F66*100</f>
        <v>700</v>
      </c>
      <c r="H195" s="1027" t="s">
        <v>36</v>
      </c>
      <c r="I195" s="1028">
        <f>(I66-H66)/H66*100</f>
        <v>100</v>
      </c>
      <c r="J195" s="1026">
        <f>(K66-J66)/J66*100</f>
        <v>-75</v>
      </c>
      <c r="K195" s="1027">
        <f>(M66-J66)/J66*100</f>
        <v>150</v>
      </c>
      <c r="L195" s="1027">
        <f>(M66-K66)/K66*100</f>
        <v>900</v>
      </c>
      <c r="M195" s="1029">
        <f>(M66-L66)/L66*100</f>
        <v>66.666666666666657</v>
      </c>
    </row>
    <row r="196" spans="1:13" ht="15" thickBot="1" x14ac:dyDescent="0.35">
      <c r="A196" s="71" t="s">
        <v>7</v>
      </c>
      <c r="B196" s="1030">
        <f>(C67-B67)/B67*100</f>
        <v>22.222222222222221</v>
      </c>
      <c r="C196" s="1031">
        <f>(E67-B67)/B67*100</f>
        <v>133.33333333333331</v>
      </c>
      <c r="D196" s="1031">
        <f>(E67-C67)/C67*100</f>
        <v>90.909090909090907</v>
      </c>
      <c r="E196" s="1032">
        <f>(E67-D67)/D67*100</f>
        <v>16.666666666666664</v>
      </c>
      <c r="F196" s="1030">
        <f>(G67-F67)/F67*100</f>
        <v>350</v>
      </c>
      <c r="G196" s="1031">
        <f>(I67-F67)/F67*100</f>
        <v>1000</v>
      </c>
      <c r="H196" s="1031">
        <f>(I67-G67)/G67*100</f>
        <v>144.44444444444443</v>
      </c>
      <c r="I196" s="1032">
        <f>(I67-H67)/H67*100</f>
        <v>120</v>
      </c>
      <c r="J196" s="1030">
        <f>(K67-J67)/J67*100</f>
        <v>81.818181818181827</v>
      </c>
      <c r="K196" s="1031">
        <f>(M67-J67)/J67*100</f>
        <v>290.90909090909093</v>
      </c>
      <c r="L196" s="1031">
        <f>(M67-K67)/K67*100</f>
        <v>114.99999999999999</v>
      </c>
      <c r="M196" s="1033">
        <f>(M67-L67)/L67*100</f>
        <v>53.571428571428569</v>
      </c>
    </row>
    <row r="197" spans="1:13" ht="15" thickBot="1" x14ac:dyDescent="0.35"/>
    <row r="198" spans="1:13" ht="15" thickBot="1" x14ac:dyDescent="0.35">
      <c r="A198" s="1114" t="s">
        <v>347</v>
      </c>
      <c r="B198" s="1097" t="s">
        <v>1</v>
      </c>
      <c r="C198" s="1098"/>
      <c r="D198" s="1098"/>
      <c r="E198" s="1099"/>
      <c r="F198" s="1097" t="s">
        <v>2</v>
      </c>
      <c r="G198" s="1098"/>
      <c r="H198" s="1098"/>
      <c r="I198" s="1099"/>
      <c r="J198" s="1097" t="s">
        <v>3</v>
      </c>
      <c r="K198" s="1098"/>
      <c r="L198" s="1098"/>
      <c r="M198" s="1191"/>
    </row>
    <row r="199" spans="1:13" ht="42.6" customHeight="1" thickBot="1" x14ac:dyDescent="0.35">
      <c r="A199" s="1115"/>
      <c r="B199" s="67" t="s">
        <v>32</v>
      </c>
      <c r="C199" s="67" t="s">
        <v>159</v>
      </c>
      <c r="D199" s="67" t="s">
        <v>160</v>
      </c>
      <c r="E199" s="69" t="s">
        <v>161</v>
      </c>
      <c r="F199" s="67" t="s">
        <v>32</v>
      </c>
      <c r="G199" s="67" t="s">
        <v>159</v>
      </c>
      <c r="H199" s="67" t="s">
        <v>160</v>
      </c>
      <c r="I199" s="69" t="s">
        <v>161</v>
      </c>
      <c r="J199" s="67" t="s">
        <v>32</v>
      </c>
      <c r="K199" s="67" t="s">
        <v>159</v>
      </c>
      <c r="L199" s="67" t="s">
        <v>160</v>
      </c>
      <c r="M199" s="69" t="s">
        <v>161</v>
      </c>
    </row>
    <row r="200" spans="1:13" x14ac:dyDescent="0.3">
      <c r="A200" s="70" t="s">
        <v>4</v>
      </c>
      <c r="B200" s="1023">
        <f>(C71-B71)/B71*100</f>
        <v>32.173913043478258</v>
      </c>
      <c r="C200" s="1024">
        <f>(E71-B71)/B71*100</f>
        <v>10.434782608695652</v>
      </c>
      <c r="D200" s="1024">
        <f>(E71-C71)/C71*100</f>
        <v>-16.447368421052634</v>
      </c>
      <c r="E200" s="1025">
        <f>(E71-D71)/D71*100</f>
        <v>3.2520325203252036</v>
      </c>
      <c r="F200" s="1026">
        <f>(G71-F71)/F71*100</f>
        <v>174.62686567164178</v>
      </c>
      <c r="G200" s="1027">
        <f>(I71-F71)/F71*100</f>
        <v>94.029850746268664</v>
      </c>
      <c r="H200" s="1027">
        <f>(I71-G71)/G71*100</f>
        <v>-29.347826086956523</v>
      </c>
      <c r="I200" s="1028">
        <f>(I71-H71)/H71*100</f>
        <v>-6.4748201438848918</v>
      </c>
      <c r="J200" s="1026">
        <f>(K71-J71)/J71*100</f>
        <v>84.615384615384613</v>
      </c>
      <c r="K200" s="1027">
        <f>(M71-J71)/J71*100</f>
        <v>41.208791208791204</v>
      </c>
      <c r="L200" s="1027">
        <f>(M71-K71)/K71*100</f>
        <v>-23.511904761904763</v>
      </c>
      <c r="M200" s="1029">
        <f>(M71-L71)/L71*100</f>
        <v>-1.9083969465648856</v>
      </c>
    </row>
    <row r="201" spans="1:13" x14ac:dyDescent="0.3">
      <c r="A201" s="70" t="s">
        <v>5</v>
      </c>
      <c r="B201" s="1026">
        <f>(C72-B72)/B72*100</f>
        <v>62.790697674418603</v>
      </c>
      <c r="C201" s="1027">
        <f>(E72-B72)/B72*100</f>
        <v>65.116279069767444</v>
      </c>
      <c r="D201" s="1027">
        <f>(E72-C72)/C72*100</f>
        <v>1.4285714285714286</v>
      </c>
      <c r="E201" s="1028">
        <f>(E72-D72)/D72*100</f>
        <v>24.561403508771928</v>
      </c>
      <c r="F201" s="1026">
        <f>(G72-F72)/F72*100</f>
        <v>276.92307692307691</v>
      </c>
      <c r="G201" s="1027">
        <f>(I72-F72)/F72*100</f>
        <v>126.92307692307692</v>
      </c>
      <c r="H201" s="1027">
        <f>(I72-G72)/G72*100</f>
        <v>-39.795918367346935</v>
      </c>
      <c r="I201" s="1028">
        <f>(I72-H72)/H72*100</f>
        <v>5.3571428571428568</v>
      </c>
      <c r="J201" s="1026">
        <f>(K72-J72)/J72*100</f>
        <v>143.47826086956522</v>
      </c>
      <c r="K201" s="1027">
        <f>(M72-J72)/J72*100</f>
        <v>88.405797101449281</v>
      </c>
      <c r="L201" s="1027">
        <f>(M72-K72)/K72*100</f>
        <v>-22.61904761904762</v>
      </c>
      <c r="M201" s="1029">
        <f>(M72-L72)/L72*100</f>
        <v>15.044247787610621</v>
      </c>
    </row>
    <row r="202" spans="1:13" x14ac:dyDescent="0.3">
      <c r="A202" s="70" t="s">
        <v>6</v>
      </c>
      <c r="B202" s="1026">
        <f>(C73-B73)/B73*100</f>
        <v>130</v>
      </c>
      <c r="C202" s="1027">
        <f>(E73-B73)/B73*100</f>
        <v>100</v>
      </c>
      <c r="D202" s="1027">
        <f>(E73-C73)/C73*100</f>
        <v>-13.043478260869565</v>
      </c>
      <c r="E202" s="1028">
        <f>(E73-D73)/D73*100</f>
        <v>9.0909090909090917</v>
      </c>
      <c r="F202" s="1026">
        <f>(G73-F73)/F73*100</f>
        <v>390</v>
      </c>
      <c r="G202" s="1027">
        <f>(I73-F73)/F73*100</f>
        <v>265</v>
      </c>
      <c r="H202" s="1027">
        <f>(I73-G73)/G73*100</f>
        <v>-25.510204081632654</v>
      </c>
      <c r="I202" s="1028">
        <f>(I73-H73)/H73*100</f>
        <v>19.672131147540984</v>
      </c>
      <c r="J202" s="1026">
        <f>(K73-J73)/J73*100</f>
        <v>234</v>
      </c>
      <c r="K202" s="1027">
        <f>(M73-J73)/J73*100</f>
        <v>166</v>
      </c>
      <c r="L202" s="1027">
        <f>(M73-K73)/K73*100</f>
        <v>-20.359281437125748</v>
      </c>
      <c r="M202" s="1029">
        <f>(M73-L73)/L73*100</f>
        <v>14.655172413793101</v>
      </c>
    </row>
    <row r="203" spans="1:13" ht="15" thickBot="1" x14ac:dyDescent="0.35">
      <c r="A203" s="71" t="s">
        <v>7</v>
      </c>
      <c r="B203" s="1030">
        <f>(C74-B74)/B74*100</f>
        <v>54.787234042553187</v>
      </c>
      <c r="C203" s="1031">
        <f>(E74-B74)/B74*100</f>
        <v>37.234042553191486</v>
      </c>
      <c r="D203" s="1031">
        <f>(E74-C74)/C74*100</f>
        <v>-11.340206185567011</v>
      </c>
      <c r="E203" s="1032">
        <f>(E74-D74)/D74*100</f>
        <v>9.787234042553191</v>
      </c>
      <c r="F203" s="1030">
        <f>(G74-F74)/F74*100</f>
        <v>236.28318584070794</v>
      </c>
      <c r="G203" s="1031">
        <f>(I74-F74)/F74*100</f>
        <v>131.85840707964601</v>
      </c>
      <c r="H203" s="1031">
        <f>(I74-G74)/G74*100</f>
        <v>-31.05263157894737</v>
      </c>
      <c r="I203" s="1032">
        <f>(I74-H74)/H74*100</f>
        <v>2.34375</v>
      </c>
      <c r="J203" s="1030">
        <f>(K74-J74)/J74*100</f>
        <v>122.92358803986711</v>
      </c>
      <c r="K203" s="1031">
        <f>(M74-J74)/J74*100</f>
        <v>72.757475083056477</v>
      </c>
      <c r="L203" s="1031">
        <f>(M74-K74)/K74*100</f>
        <v>-22.503725782414307</v>
      </c>
      <c r="M203" s="1033">
        <f>(M74-L74)/L74*100</f>
        <v>5.9063136456211813</v>
      </c>
    </row>
    <row r="204" spans="1:13" ht="15" thickBot="1" x14ac:dyDescent="0.35"/>
    <row r="205" spans="1:13" ht="15" thickBot="1" x14ac:dyDescent="0.35">
      <c r="A205" s="1114" t="s">
        <v>249</v>
      </c>
      <c r="B205" s="1097" t="s">
        <v>1</v>
      </c>
      <c r="C205" s="1098"/>
      <c r="D205" s="1098"/>
      <c r="E205" s="1099"/>
      <c r="F205" s="1097" t="s">
        <v>2</v>
      </c>
      <c r="G205" s="1098"/>
      <c r="H205" s="1098"/>
      <c r="I205" s="1099"/>
      <c r="J205" s="1097" t="s">
        <v>3</v>
      </c>
      <c r="K205" s="1098"/>
      <c r="L205" s="1098"/>
      <c r="M205" s="1191"/>
    </row>
    <row r="206" spans="1:13" ht="15" thickBot="1" x14ac:dyDescent="0.35">
      <c r="A206" s="1115"/>
      <c r="B206" s="67" t="s">
        <v>32</v>
      </c>
      <c r="C206" s="67" t="s">
        <v>159</v>
      </c>
      <c r="D206" s="67" t="s">
        <v>160</v>
      </c>
      <c r="E206" s="69" t="s">
        <v>161</v>
      </c>
      <c r="F206" s="67" t="s">
        <v>32</v>
      </c>
      <c r="G206" s="67" t="s">
        <v>159</v>
      </c>
      <c r="H206" s="67" t="s">
        <v>160</v>
      </c>
      <c r="I206" s="69" t="s">
        <v>161</v>
      </c>
      <c r="J206" s="67" t="s">
        <v>32</v>
      </c>
      <c r="K206" s="67" t="s">
        <v>159</v>
      </c>
      <c r="L206" s="67" t="s">
        <v>160</v>
      </c>
      <c r="M206" s="69" t="s">
        <v>161</v>
      </c>
    </row>
    <row r="207" spans="1:13" x14ac:dyDescent="0.3">
      <c r="A207" s="70" t="s">
        <v>4</v>
      </c>
      <c r="B207" s="1023">
        <f>(C78-B78)/B78*100</f>
        <v>32.653061224489797</v>
      </c>
      <c r="C207" s="1024">
        <f>(E78-B78)/B78*100</f>
        <v>7.4829931972789119</v>
      </c>
      <c r="D207" s="1024">
        <f>(E78-C78)/C78*100</f>
        <v>-18.974358974358974</v>
      </c>
      <c r="E207" s="1025">
        <f>(E78-D78)/D78*100</f>
        <v>3.2679738562091507</v>
      </c>
      <c r="F207" s="1026">
        <f>(G78-F78)/F78*100</f>
        <v>161.72839506172841</v>
      </c>
      <c r="G207" s="1027">
        <f>(I78-F78)/F78*100</f>
        <v>97.53086419753086</v>
      </c>
      <c r="H207" s="1027">
        <f>(I78-G78)/G78*100</f>
        <v>-24.528301886792452</v>
      </c>
      <c r="I207" s="1028">
        <f>(I78-H78)/H78*100</f>
        <v>0</v>
      </c>
      <c r="J207" s="1026">
        <f>(K78-J78)/J78*100</f>
        <v>78.508771929824562</v>
      </c>
      <c r="K207" s="1027">
        <f>(M78-J78)/J78*100</f>
        <v>39.473684210526315</v>
      </c>
      <c r="L207" s="1027">
        <f>(M78-K78)/K78*100</f>
        <v>-21.867321867321866</v>
      </c>
      <c r="M207" s="1029">
        <f>(M78-L78)/L78*100</f>
        <v>1.5974440894568689</v>
      </c>
    </row>
    <row r="208" spans="1:13" x14ac:dyDescent="0.3">
      <c r="A208" s="70" t="s">
        <v>5</v>
      </c>
      <c r="B208" s="1026">
        <f>(C79-B79)/B79*100</f>
        <v>43.75</v>
      </c>
      <c r="C208" s="1027">
        <f>(E79-B79)/B79*100</f>
        <v>34.375</v>
      </c>
      <c r="D208" s="1027">
        <f>(E79-C79)/C79*100</f>
        <v>-6.5217391304347823</v>
      </c>
      <c r="E208" s="1028">
        <f>(E79-D79)/D79*100</f>
        <v>6.1728395061728394</v>
      </c>
      <c r="F208" s="1026">
        <f>(G79-F79)/F79*100</f>
        <v>250</v>
      </c>
      <c r="G208" s="1027">
        <f>(I79-F79)/F79*100</f>
        <v>121.875</v>
      </c>
      <c r="H208" s="1027">
        <f>(I79-G79)/G79*100</f>
        <v>-36.607142857142854</v>
      </c>
      <c r="I208" s="1028">
        <f>(I79-H79)/H79*100</f>
        <v>7.5757575757575761</v>
      </c>
      <c r="J208" s="1026">
        <f>(K79-J79)/J79*100</f>
        <v>112.5</v>
      </c>
      <c r="K208" s="1027">
        <f>(M79-J79)/J79*100</f>
        <v>63.541666666666664</v>
      </c>
      <c r="L208" s="1027">
        <f>(M79-K79)/K79*100</f>
        <v>-23.03921568627451</v>
      </c>
      <c r="M208" s="1029">
        <f>(M79-L79)/L79*100</f>
        <v>6.8027210884353746</v>
      </c>
    </row>
    <row r="209" spans="1:13" x14ac:dyDescent="0.3">
      <c r="A209" s="70" t="s">
        <v>6</v>
      </c>
      <c r="B209" s="1026">
        <f>(C80-B80)/B80*100</f>
        <v>80.769230769230774</v>
      </c>
      <c r="C209" s="1027">
        <f>(E80-B80)/B80*100</f>
        <v>36.538461538461533</v>
      </c>
      <c r="D209" s="1027">
        <f>(E80-C80)/C80*100</f>
        <v>-24.468085106382979</v>
      </c>
      <c r="E209" s="1028">
        <f>(E80-D80)/D80*100</f>
        <v>-7.7922077922077921</v>
      </c>
      <c r="F209" s="1026">
        <f>(G80-F80)/F80*100</f>
        <v>217.14285714285714</v>
      </c>
      <c r="G209" s="1027">
        <f>(I80-F80)/F80*100</f>
        <v>180</v>
      </c>
      <c r="H209" s="1027">
        <f>(I80-G80)/G80*100</f>
        <v>-11.711711711711711</v>
      </c>
      <c r="I209" s="1028">
        <f>(I80-H80)/H80*100</f>
        <v>27.27272727272727</v>
      </c>
      <c r="J209" s="1026">
        <f>(K80-J80)/J80*100</f>
        <v>135.63218390804596</v>
      </c>
      <c r="K209" s="1027">
        <f>(M80-J80)/J80*100</f>
        <v>94.252873563218387</v>
      </c>
      <c r="L209" s="1027">
        <f>(M80-K80)/K80*100</f>
        <v>-17.560975609756095</v>
      </c>
      <c r="M209" s="1029">
        <f>(M80-L80)/L80*100</f>
        <v>9.7402597402597415</v>
      </c>
    </row>
    <row r="210" spans="1:13" ht="15" thickBot="1" x14ac:dyDescent="0.35">
      <c r="A210" s="71" t="s">
        <v>7</v>
      </c>
      <c r="B210" s="1030">
        <f>(C81-B81)/B81*100</f>
        <v>44.866920152091254</v>
      </c>
      <c r="C210" s="1031">
        <f>(E81-B81)/B81*100</f>
        <v>19.771863117870723</v>
      </c>
      <c r="D210" s="1031">
        <f>(E81-C81)/C81*100</f>
        <v>-17.322834645669293</v>
      </c>
      <c r="E210" s="1032">
        <f>(E81-D81)/D81*100</f>
        <v>1.2861736334405145</v>
      </c>
      <c r="F210" s="1030">
        <f>(G81-F81)/F81*100</f>
        <v>193.91891891891893</v>
      </c>
      <c r="G210" s="1031">
        <f>(I81-F81)/F81*100</f>
        <v>122.29729729729731</v>
      </c>
      <c r="H210" s="1031">
        <f>(I81-G81)/G81*100</f>
        <v>-24.367816091954023</v>
      </c>
      <c r="I210" s="1032">
        <f>(I81-H81)/H81*100</f>
        <v>8.5808580858085808</v>
      </c>
      <c r="J210" s="1030">
        <f>(K81-J81)/J81*100</f>
        <v>98.540145985401466</v>
      </c>
      <c r="K210" s="1031">
        <f>(M81-J81)/J81*100</f>
        <v>56.690997566909971</v>
      </c>
      <c r="L210" s="1031">
        <f>(M81-K81)/K81*100</f>
        <v>-21.078431372549019</v>
      </c>
      <c r="M210" s="1033">
        <f>(M81-L81)/L81*100</f>
        <v>4.8859934853420199</v>
      </c>
    </row>
    <row r="212" spans="1:13" ht="15.6" x14ac:dyDescent="0.3">
      <c r="A212" s="24"/>
    </row>
    <row r="213" spans="1:13" ht="16.2" thickBot="1" x14ac:dyDescent="0.35">
      <c r="A213" s="7" t="s">
        <v>69</v>
      </c>
    </row>
    <row r="214" spans="1:13" ht="15" thickBot="1" x14ac:dyDescent="0.35">
      <c r="A214" s="1114" t="s">
        <v>250</v>
      </c>
      <c r="B214" s="1097" t="s">
        <v>1</v>
      </c>
      <c r="C214" s="1098"/>
      <c r="D214" s="1098"/>
      <c r="E214" s="1099"/>
      <c r="F214" s="1097" t="s">
        <v>2</v>
      </c>
      <c r="G214" s="1098"/>
      <c r="H214" s="1098"/>
      <c r="I214" s="1099"/>
      <c r="J214" s="1097" t="s">
        <v>3</v>
      </c>
      <c r="K214" s="1098"/>
      <c r="L214" s="1098"/>
      <c r="M214" s="1191"/>
    </row>
    <row r="215" spans="1:13" ht="40.200000000000003" customHeight="1" thickBot="1" x14ac:dyDescent="0.35">
      <c r="A215" s="1115"/>
      <c r="B215" s="67" t="s">
        <v>32</v>
      </c>
      <c r="C215" s="67" t="s">
        <v>159</v>
      </c>
      <c r="D215" s="67" t="s">
        <v>160</v>
      </c>
      <c r="E215" s="69" t="s">
        <v>161</v>
      </c>
      <c r="F215" s="67" t="s">
        <v>32</v>
      </c>
      <c r="G215" s="67" t="s">
        <v>159</v>
      </c>
      <c r="H215" s="67" t="s">
        <v>160</v>
      </c>
      <c r="I215" s="69" t="s">
        <v>161</v>
      </c>
      <c r="J215" s="67" t="s">
        <v>32</v>
      </c>
      <c r="K215" s="67" t="s">
        <v>159</v>
      </c>
      <c r="L215" s="67" t="s">
        <v>160</v>
      </c>
      <c r="M215" s="69" t="s">
        <v>161</v>
      </c>
    </row>
    <row r="216" spans="1:13" x14ac:dyDescent="0.3">
      <c r="A216" s="70" t="s">
        <v>4</v>
      </c>
      <c r="B216" s="1023">
        <f>(C87-B87)/B87*100</f>
        <v>-0.69979179006695713</v>
      </c>
      <c r="C216" s="1024">
        <f>(E87-B87)/B87*100</f>
        <v>-7.7342787846354053</v>
      </c>
      <c r="D216" s="1024">
        <f>(E87-C87)/C87*100</f>
        <v>-7.0840606695372328</v>
      </c>
      <c r="E216" s="1025">
        <f>(E87-D87)/D87*100</f>
        <v>-3.4238741722945649</v>
      </c>
      <c r="F216" s="1026">
        <f>(G87-F87)/F87*100</f>
        <v>4.6913580246913469</v>
      </c>
      <c r="G216" s="1027">
        <f>(I87-F87)/F87*100</f>
        <v>-20.656525857471483</v>
      </c>
      <c r="H216" s="1027">
        <f>(I87-G87)/G87*100</f>
        <v>-24.212011727065914</v>
      </c>
      <c r="I216" s="1028">
        <f>(I87-H87)/H87*100</f>
        <v>-12.411347517730507</v>
      </c>
      <c r="J216" s="1026">
        <f>(K87-J87)/J87*100</f>
        <v>24.529703194485954</v>
      </c>
      <c r="K216" s="1027">
        <f>(M87-J87)/J87*100</f>
        <v>9.3080692874229172</v>
      </c>
      <c r="L216" s="1027">
        <f>(M87-K87)/K87*100</f>
        <v>-12.223295741169835</v>
      </c>
      <c r="M216" s="1029">
        <f>(M87-L87)/L87*100</f>
        <v>-5.9717422702606511</v>
      </c>
    </row>
    <row r="217" spans="1:13" x14ac:dyDescent="0.3">
      <c r="A217" s="70" t="s">
        <v>5</v>
      </c>
      <c r="B217" s="1026">
        <f>(C88-B88)/B88*100</f>
        <v>-9.2507824726134391</v>
      </c>
      <c r="C217" s="1027">
        <f>(E88-B88)/B88*100</f>
        <v>10.434705103392085</v>
      </c>
      <c r="D217" s="1027">
        <f>(E88-C88)/C88*100</f>
        <v>21.692184365187263</v>
      </c>
      <c r="E217" s="1028">
        <f>(E88-D88)/D88*100</f>
        <v>3.8692014482310149</v>
      </c>
      <c r="F217" s="1026">
        <f>(G88-F88)/F88*100</f>
        <v>14.537963507945836</v>
      </c>
      <c r="G217" s="1027">
        <f>(I88-F88)/F88*100</f>
        <v>-14.687067773167362</v>
      </c>
      <c r="H217" s="1027">
        <f>(I88-G88)/G88*100</f>
        <v>-25.515584864651249</v>
      </c>
      <c r="I217" s="1028">
        <f>(I88-H88)/H88*100</f>
        <v>3.9303826648225146</v>
      </c>
      <c r="J217" s="1026">
        <f>(K88-J88)/J88*100</f>
        <v>26.569514469231308</v>
      </c>
      <c r="K217" s="1027">
        <f>(M88-J88)/J88*100</f>
        <v>25.222705614253172</v>
      </c>
      <c r="L217" s="1027">
        <f>(M88-K88)/K88*100</f>
        <v>-1.0640862933116038</v>
      </c>
      <c r="M217" s="1029">
        <f>(M88-L88)/L88*100</f>
        <v>4.3182752991101401</v>
      </c>
    </row>
    <row r="218" spans="1:13" x14ac:dyDescent="0.3">
      <c r="A218" s="70" t="s">
        <v>6</v>
      </c>
      <c r="B218" s="1026">
        <f>(C89-B89)/B89*100</f>
        <v>0.14394907973767104</v>
      </c>
      <c r="C218" s="1027">
        <f>(E89-B89)/B89*100</f>
        <v>-3.5255921446252247</v>
      </c>
      <c r="D218" s="1027">
        <f>(E89-C89)/C89*100</f>
        <v>-3.6642665463902309</v>
      </c>
      <c r="E218" s="1028">
        <f>(E89-D89)/D89*100</f>
        <v>-13.909393945996044</v>
      </c>
      <c r="F218" s="1026">
        <f>(G89-F89)/F89*100</f>
        <v>-22.297564186965104</v>
      </c>
      <c r="G218" s="1027">
        <f>(I89-F89)/F89*100</f>
        <v>-15.815268614514611</v>
      </c>
      <c r="H218" s="1027">
        <f>(I89-G89)/G89*100</f>
        <v>8.3424612171077701</v>
      </c>
      <c r="I218" s="1028">
        <f>(I89-H89)/H89*100</f>
        <v>9.6392768400308437</v>
      </c>
      <c r="J218" s="1026">
        <f>(K89-J89)/J89*100</f>
        <v>20.729495572958488</v>
      </c>
      <c r="K218" s="1027">
        <f>(M89-J89)/J89*100</f>
        <v>26.272017574830347</v>
      </c>
      <c r="L218" s="1027">
        <f>(M89-K89)/K89*100</f>
        <v>4.590859901773082</v>
      </c>
      <c r="M218" s="1029">
        <f>(M89-L89)/L89*100</f>
        <v>1.356322858029348</v>
      </c>
    </row>
    <row r="219" spans="1:13" ht="15" thickBot="1" x14ac:dyDescent="0.35">
      <c r="A219" s="71" t="s">
        <v>7</v>
      </c>
      <c r="B219" s="1030">
        <f>(C90-B90)/B90*100</f>
        <v>-3.0697223469457255</v>
      </c>
      <c r="C219" s="1031">
        <f>(E90-B90)/B90*100</f>
        <v>-2.218634363197495</v>
      </c>
      <c r="D219" s="1031">
        <f>(E90-C90)/C90*100</f>
        <v>0.87804141735212771</v>
      </c>
      <c r="E219" s="1032">
        <f>(E90-D90)/D90*100</f>
        <v>-3.9795260690734824</v>
      </c>
      <c r="F219" s="1030">
        <f>(G90-F90)/F90*100</f>
        <v>1.9296970286178896</v>
      </c>
      <c r="G219" s="1031">
        <f>(I90-F90)/F90*100</f>
        <v>-15.939995085118991</v>
      </c>
      <c r="H219" s="1031">
        <f>(I90-G90)/G90*100</f>
        <v>-17.531389413155786</v>
      </c>
      <c r="I219" s="1032">
        <f>(I90-H90)/H90*100</f>
        <v>-2.6663301024343866</v>
      </c>
      <c r="J219" s="1030">
        <f>(K90-J90)/J90*100</f>
        <v>24.232288658661354</v>
      </c>
      <c r="K219" s="1031">
        <f>(M90-J90)/J90*100</f>
        <v>17.74491956569663</v>
      </c>
      <c r="L219" s="1031">
        <f>(M90-K90)/K90*100</f>
        <v>-5.2219669805724296</v>
      </c>
      <c r="M219" s="1033">
        <f>(M90-L90)/L90*100</f>
        <v>-1.3688665378148133</v>
      </c>
    </row>
    <row r="220" spans="1:13" ht="15" thickBot="1" x14ac:dyDescent="0.35"/>
    <row r="221" spans="1:13" ht="15" thickBot="1" x14ac:dyDescent="0.35">
      <c r="A221" s="1114" t="s">
        <v>251</v>
      </c>
      <c r="B221" s="1097" t="s">
        <v>1</v>
      </c>
      <c r="C221" s="1098"/>
      <c r="D221" s="1098"/>
      <c r="E221" s="1099"/>
      <c r="F221" s="1097" t="s">
        <v>2</v>
      </c>
      <c r="G221" s="1098"/>
      <c r="H221" s="1098"/>
      <c r="I221" s="1099"/>
      <c r="J221" s="1097" t="s">
        <v>3</v>
      </c>
      <c r="K221" s="1098"/>
      <c r="L221" s="1098"/>
      <c r="M221" s="1191"/>
    </row>
    <row r="222" spans="1:13" ht="45" customHeight="1" thickBot="1" x14ac:dyDescent="0.35">
      <c r="A222" s="1115"/>
      <c r="B222" s="67" t="s">
        <v>32</v>
      </c>
      <c r="C222" s="67" t="s">
        <v>159</v>
      </c>
      <c r="D222" s="67" t="s">
        <v>160</v>
      </c>
      <c r="E222" s="69" t="s">
        <v>161</v>
      </c>
      <c r="F222" s="67" t="s">
        <v>32</v>
      </c>
      <c r="G222" s="67" t="s">
        <v>159</v>
      </c>
      <c r="H222" s="67" t="s">
        <v>160</v>
      </c>
      <c r="I222" s="69" t="s">
        <v>161</v>
      </c>
      <c r="J222" s="67" t="s">
        <v>32</v>
      </c>
      <c r="K222" s="67" t="s">
        <v>159</v>
      </c>
      <c r="L222" s="67" t="s">
        <v>160</v>
      </c>
      <c r="M222" s="69" t="s">
        <v>161</v>
      </c>
    </row>
    <row r="223" spans="1:13" x14ac:dyDescent="0.3">
      <c r="A223" s="70" t="s">
        <v>4</v>
      </c>
      <c r="B223" s="1023">
        <f>(C94-B94)/B94*100</f>
        <v>14.887026239067067</v>
      </c>
      <c r="C223" s="1024">
        <f>(E94-B94)/B94*100</f>
        <v>17.14438584422534</v>
      </c>
      <c r="D223" s="1024">
        <f>(E94-C94)/C94*100</f>
        <v>1.9648516277729728</v>
      </c>
      <c r="E223" s="1025">
        <f>(E94-D94)/D94*100</f>
        <v>0.94734523022692307</v>
      </c>
      <c r="F223" s="1026">
        <f>(G94-F94)/F94*100</f>
        <v>3.5016835016835031</v>
      </c>
      <c r="G223" s="1027">
        <f>(I94-F94)/F94*100</f>
        <v>4.1526374859708239</v>
      </c>
      <c r="H223" s="1027">
        <f>(I94-G94)/G94*100</f>
        <v>0.62893081761006608</v>
      </c>
      <c r="I223" s="1028">
        <f>(I94-H94)/H94*100</f>
        <v>-3.0303030303030312</v>
      </c>
      <c r="J223" s="1026">
        <f>(K94-J94)/J94*100</f>
        <v>12.975146198830393</v>
      </c>
      <c r="K223" s="1027">
        <f>(M94-J94)/J94*100</f>
        <v>14.262697560227098</v>
      </c>
      <c r="L223" s="1027">
        <f>(M94-K94)/K94*100</f>
        <v>1.1396766498807449</v>
      </c>
      <c r="M223" s="1029">
        <f>(M94-L94)/L94*100</f>
        <v>-1.0683780586629907</v>
      </c>
    </row>
    <row r="224" spans="1:13" x14ac:dyDescent="0.3">
      <c r="A224" s="70" t="s">
        <v>5</v>
      </c>
      <c r="B224" s="1026">
        <f>(C95-B95)/B95*100</f>
        <v>31.544811320754729</v>
      </c>
      <c r="C224" s="1027">
        <f>(E95-B95)/B95*100</f>
        <v>37.203947368421069</v>
      </c>
      <c r="D224" s="1027">
        <f>(E95-C95)/C95*100</f>
        <v>4.3020594965675061</v>
      </c>
      <c r="E224" s="1028">
        <f>(E95-D95)/D95*100</f>
        <v>9.5256660168940765</v>
      </c>
      <c r="F224" s="1026">
        <f>(G95-F95)/F95*100</f>
        <v>8.407079646017694</v>
      </c>
      <c r="G224" s="1027">
        <f>(I95-F95)/F95*100</f>
        <v>7.8559027777777786</v>
      </c>
      <c r="H224" s="1027">
        <f>(I95-G95)/G95*100</f>
        <v>-0.50843253968253421</v>
      </c>
      <c r="I224" s="1028">
        <f>(I95-H95)/H95*100</f>
        <v>3.0934343434343408</v>
      </c>
      <c r="J224" s="1026">
        <f>(K95-J95)/J95*100</f>
        <v>28.082191780821901</v>
      </c>
      <c r="K224" s="1027">
        <f>(M95-J95)/J95*100</f>
        <v>29.266467065868241</v>
      </c>
      <c r="L224" s="1027">
        <f>(M95-K95)/K95*100</f>
        <v>0.92462134554420261</v>
      </c>
      <c r="M224" s="1029">
        <f>(M95-L95)/L95*100</f>
        <v>6.8027210884353666</v>
      </c>
    </row>
    <row r="225" spans="1:13" x14ac:dyDescent="0.3">
      <c r="A225" s="70" t="s">
        <v>6</v>
      </c>
      <c r="B225" s="1026">
        <f>(C96-B96)/B96*100</f>
        <v>22.724064925899796</v>
      </c>
      <c r="C225" s="1027">
        <f>(E96-B96)/B96*100</f>
        <v>13.52636127917026</v>
      </c>
      <c r="D225" s="1027">
        <f>(E96-C96)/C96*100</f>
        <v>-7.4946210853454582</v>
      </c>
      <c r="E225" s="1028">
        <f>(E96-D96)/D96*100</f>
        <v>-2.6119947468262108</v>
      </c>
      <c r="F225" s="1026">
        <f>(G96-F96)/F96*100</f>
        <v>1.9387755102040942</v>
      </c>
      <c r="G225" s="1027">
        <f>(I96-F96)/F96*100</f>
        <v>0.80000000000000815</v>
      </c>
      <c r="H225" s="1027">
        <f>(I96-G96)/G96*100</f>
        <v>-1.1171171171171212</v>
      </c>
      <c r="I225" s="1028">
        <f>(I96-H96)/H96*100</f>
        <v>1.8181818181818181</v>
      </c>
      <c r="J225" s="1026">
        <f>(K96-J96)/J96*100</f>
        <v>17.28298746554324</v>
      </c>
      <c r="K225" s="1027">
        <f>(M96-J96)/J96*100</f>
        <v>13.057227999756732</v>
      </c>
      <c r="L225" s="1027">
        <f>(M96-K96)/K96*100</f>
        <v>-3.6030455542650643</v>
      </c>
      <c r="M225" s="1029">
        <f>(M96-L96)/L96*100</f>
        <v>1.030715316429595</v>
      </c>
    </row>
    <row r="226" spans="1:13" ht="15" thickBot="1" x14ac:dyDescent="0.35">
      <c r="A226" s="71" t="s">
        <v>7</v>
      </c>
      <c r="B226" s="1030">
        <f>(C97-B97)/B97*100</f>
        <v>20.447439306408455</v>
      </c>
      <c r="C226" s="1031">
        <f>(E97-B97)/B97*100</f>
        <v>20.764447618847566</v>
      </c>
      <c r="D226" s="1031">
        <f>(E97-C97)/C97*100</f>
        <v>0.26319223909166684</v>
      </c>
      <c r="E226" s="1032">
        <f>(E97-D97)/D97*100</f>
        <v>2.4053578724840543</v>
      </c>
      <c r="F226" s="1030">
        <f>(G97-F97)/F97*100</f>
        <v>4.3577285150318836</v>
      </c>
      <c r="G226" s="1031">
        <f>(I97-F97)/F97*100</f>
        <v>4.2224717298901249</v>
      </c>
      <c r="H226" s="1031">
        <f>(I97-G97)/G97*100</f>
        <v>-0.12960878611139545</v>
      </c>
      <c r="I226" s="1032">
        <f>(I97-H97)/H97*100</f>
        <v>-0.44069688867997064</v>
      </c>
      <c r="J226" s="1030">
        <f>(K97-J97)/J97*100</f>
        <v>17.462099943851758</v>
      </c>
      <c r="K226" s="1031">
        <f>(M97-J97)/J97*100</f>
        <v>17.238042528603597</v>
      </c>
      <c r="L226" s="1031">
        <f>(M97-K97)/K97*100</f>
        <v>-0.19074868860276339</v>
      </c>
      <c r="M226" s="1033">
        <f>(M97-L97)/L97*100</f>
        <v>1.2847576575191202</v>
      </c>
    </row>
    <row r="227" spans="1:13" ht="15" thickBot="1" x14ac:dyDescent="0.35"/>
    <row r="228" spans="1:13" ht="15" thickBot="1" x14ac:dyDescent="0.35">
      <c r="A228" s="1114" t="s">
        <v>252</v>
      </c>
      <c r="B228" s="1097" t="s">
        <v>1</v>
      </c>
      <c r="C228" s="1098"/>
      <c r="D228" s="1098"/>
      <c r="E228" s="1099"/>
      <c r="F228" s="1097" t="s">
        <v>2</v>
      </c>
      <c r="G228" s="1098"/>
      <c r="H228" s="1098"/>
      <c r="I228" s="1099"/>
      <c r="J228" s="1097" t="s">
        <v>3</v>
      </c>
      <c r="K228" s="1098"/>
      <c r="L228" s="1098"/>
      <c r="M228" s="1191"/>
    </row>
    <row r="229" spans="1:13" ht="54.6" customHeight="1" thickBot="1" x14ac:dyDescent="0.35">
      <c r="A229" s="1115"/>
      <c r="B229" s="67" t="s">
        <v>32</v>
      </c>
      <c r="C229" s="67" t="s">
        <v>159</v>
      </c>
      <c r="D229" s="67" t="s">
        <v>160</v>
      </c>
      <c r="E229" s="69" t="s">
        <v>161</v>
      </c>
      <c r="F229" s="67" t="s">
        <v>32</v>
      </c>
      <c r="G229" s="67" t="s">
        <v>159</v>
      </c>
      <c r="H229" s="67" t="s">
        <v>160</v>
      </c>
      <c r="I229" s="69" t="s">
        <v>161</v>
      </c>
      <c r="J229" s="67" t="s">
        <v>32</v>
      </c>
      <c r="K229" s="67" t="s">
        <v>159</v>
      </c>
      <c r="L229" s="67" t="s">
        <v>160</v>
      </c>
      <c r="M229" s="69" t="s">
        <v>161</v>
      </c>
    </row>
    <row r="230" spans="1:13" x14ac:dyDescent="0.3">
      <c r="A230" s="70" t="s">
        <v>4</v>
      </c>
      <c r="B230" s="1023">
        <f>(C101-B101)/B101*100</f>
        <v>-13.567082845977382</v>
      </c>
      <c r="C230" s="1024">
        <f>(E101-B101)/B101*100</f>
        <v>-21.237607290838099</v>
      </c>
      <c r="D230" s="1024">
        <f>(E101-C101)/C101*100</f>
        <v>-8.8745407391398281</v>
      </c>
      <c r="E230" s="1025">
        <f>(E101-D101)/D101*100</f>
        <v>-4.330197483204933</v>
      </c>
      <c r="F230" s="1026">
        <f>(G101-F101)/F101*100</f>
        <v>1.1494252873563293</v>
      </c>
      <c r="G230" s="1027">
        <f>(I101-F101)/F101*100</f>
        <v>-23.820004891171429</v>
      </c>
      <c r="H230" s="1027">
        <f>(I101-G101)/G101*100</f>
        <v>-24.685686653771761</v>
      </c>
      <c r="I230" s="1028">
        <f>(I101-H101)/H101*100</f>
        <v>-9.6742021276595871</v>
      </c>
      <c r="J230" s="1026">
        <f>(K101-J101)/J101*100</f>
        <v>10.227521171178761</v>
      </c>
      <c r="K230" s="1027">
        <f>(M101-J101)/J101*100</f>
        <v>-4.336173028115879</v>
      </c>
      <c r="L230" s="1027">
        <f>(M101-K101)/K101*100</f>
        <v>-13.212393823750993</v>
      </c>
      <c r="M230" s="1029">
        <f>(M101-L101)/L101*100</f>
        <v>-4.9563164086253453</v>
      </c>
    </row>
    <row r="231" spans="1:13" x14ac:dyDescent="0.3">
      <c r="A231" s="70" t="s">
        <v>5</v>
      </c>
      <c r="B231" s="1026">
        <f>(C102-B102)/B102*100</f>
        <v>-31.012697029830761</v>
      </c>
      <c r="C231" s="1027">
        <f>(E102-B102)/B102*100</f>
        <v>-19.510548186451238</v>
      </c>
      <c r="D231" s="1027">
        <f>(E102-C102)/C102*100</f>
        <v>16.672848985491086</v>
      </c>
      <c r="E231" s="1028">
        <f>(E102-D102)/D102*100</f>
        <v>-5.1645105429357194</v>
      </c>
      <c r="F231" s="1026">
        <f>(G102-F102)/F102*100</f>
        <v>5.6554275624316919</v>
      </c>
      <c r="G231" s="1027">
        <f>(I102-F102)/F102*100</f>
        <v>-20.901007705986956</v>
      </c>
      <c r="H231" s="1027">
        <f>(I102-G102)/G102*100</f>
        <v>-25.134946572173472</v>
      </c>
      <c r="I231" s="1028">
        <f>(I102-H102)/H102*100</f>
        <v>0.81183474652715881</v>
      </c>
      <c r="J231" s="1026">
        <f>(K102-J102)/J102*100</f>
        <v>-1.1810207887284974</v>
      </c>
      <c r="K231" s="1027">
        <f>(M102-J102)/J102*100</f>
        <v>-3.1282370002071604</v>
      </c>
      <c r="L231" s="1027">
        <f>(M102-K102)/K102*100</f>
        <v>-1.9704880854067348</v>
      </c>
      <c r="M231" s="1029">
        <f>(M102-L102)/L102*100</f>
        <v>-2.3262008345911327</v>
      </c>
    </row>
    <row r="232" spans="1:13" x14ac:dyDescent="0.3">
      <c r="A232" s="70" t="s">
        <v>6</v>
      </c>
      <c r="B232" s="1026">
        <f>(C103-B103)/B103*100</f>
        <v>-18.39909382059329</v>
      </c>
      <c r="C232" s="1027">
        <f>(E103-B103)/B103*100</f>
        <v>-15.020258935159051</v>
      </c>
      <c r="D232" s="1027">
        <f>(E103-C103)/C103*100</f>
        <v>4.1406830434034365</v>
      </c>
      <c r="E232" s="1028">
        <f>(E103-D103)/D103*100</f>
        <v>-11.600401065614474</v>
      </c>
      <c r="F232" s="1026">
        <f>(G103-F103)/F103*100</f>
        <v>-23.775388291517316</v>
      </c>
      <c r="G232" s="1027">
        <f>(I103-F103)/F103*100</f>
        <v>-16.483401403288301</v>
      </c>
      <c r="H232" s="1027">
        <f>(I103-G103)/G103*100</f>
        <v>9.5664467483506019</v>
      </c>
      <c r="I232" s="1028">
        <f>(I103-H103)/H103*100</f>
        <v>7.6814326107445945</v>
      </c>
      <c r="J232" s="1026">
        <f>(K103-J103)/J103*100</f>
        <v>2.9386257818746326</v>
      </c>
      <c r="K232" s="1027">
        <f>(M103-J103)/J103*100</f>
        <v>11.688584453089588</v>
      </c>
      <c r="L232" s="1027">
        <f>(M103-K103)/K103*100</f>
        <v>8.5001704702722414</v>
      </c>
      <c r="M232" s="1029">
        <f>(M103-L103)/L103*100</f>
        <v>0.32228569359320985</v>
      </c>
    </row>
    <row r="233" spans="1:13" ht="15" thickBot="1" x14ac:dyDescent="0.35">
      <c r="A233" s="71" t="s">
        <v>7</v>
      </c>
      <c r="B233" s="1030">
        <f>(C104-B104)/B104*100</f>
        <v>-19.52483322914691</v>
      </c>
      <c r="C233" s="1031">
        <f>(E104-B104)/B104*100</f>
        <v>-19.031331186628229</v>
      </c>
      <c r="D233" s="1031">
        <f>(E104-C104)/C104*100</f>
        <v>0.61323519083083955</v>
      </c>
      <c r="E233" s="1032">
        <f>(E104-D104)/D104*100</f>
        <v>-6.2349119950423493</v>
      </c>
      <c r="F233" s="1030">
        <f>(G104-F104)/F104*100</f>
        <v>-2.3266427134471868</v>
      </c>
      <c r="G233" s="1031">
        <f>(I104-F104)/F104*100</f>
        <v>-19.345604148847588</v>
      </c>
      <c r="H233" s="1031">
        <f>(I104-G104)/G104*100</f>
        <v>-17.424364133885963</v>
      </c>
      <c r="I233" s="1032">
        <f>(I104-H104)/H104*100</f>
        <v>-2.2354849262714116</v>
      </c>
      <c r="J233" s="1030">
        <f>(K104-J104)/J104*100</f>
        <v>5.7637218456385799</v>
      </c>
      <c r="K233" s="1031">
        <f>(M104-J104)/J104*100</f>
        <v>0.4323486013248134</v>
      </c>
      <c r="L233" s="1031">
        <f>(M104-K104)/K104*100</f>
        <v>-5.0408336159868403</v>
      </c>
      <c r="M233" s="1033">
        <f>(M104-L104)/L104*100</f>
        <v>-2.6199640071281292</v>
      </c>
    </row>
    <row r="234" spans="1:13" ht="15" thickBot="1" x14ac:dyDescent="0.35"/>
    <row r="235" spans="1:13" ht="15" thickBot="1" x14ac:dyDescent="0.35">
      <c r="A235" s="1114" t="s">
        <v>253</v>
      </c>
      <c r="B235" s="1097" t="s">
        <v>1</v>
      </c>
      <c r="C235" s="1098"/>
      <c r="D235" s="1098"/>
      <c r="E235" s="1099"/>
      <c r="F235" s="1097" t="s">
        <v>2</v>
      </c>
      <c r="G235" s="1098"/>
      <c r="H235" s="1098"/>
      <c r="I235" s="1099"/>
      <c r="J235" s="1097" t="s">
        <v>3</v>
      </c>
      <c r="K235" s="1098"/>
      <c r="L235" s="1098"/>
      <c r="M235" s="1191"/>
    </row>
    <row r="236" spans="1:13" ht="35.4" customHeight="1" thickBot="1" x14ac:dyDescent="0.35">
      <c r="A236" s="1115"/>
      <c r="B236" s="67" t="s">
        <v>32</v>
      </c>
      <c r="C236" s="67" t="s">
        <v>159</v>
      </c>
      <c r="D236" s="67" t="s">
        <v>160</v>
      </c>
      <c r="E236" s="69" t="s">
        <v>161</v>
      </c>
      <c r="F236" s="67" t="s">
        <v>32</v>
      </c>
      <c r="G236" s="67" t="s">
        <v>159</v>
      </c>
      <c r="H236" s="67" t="s">
        <v>160</v>
      </c>
      <c r="I236" s="69" t="s">
        <v>161</v>
      </c>
      <c r="J236" s="67" t="s">
        <v>32</v>
      </c>
      <c r="K236" s="67" t="s">
        <v>159</v>
      </c>
      <c r="L236" s="67" t="s">
        <v>160</v>
      </c>
      <c r="M236" s="69" t="s">
        <v>161</v>
      </c>
    </row>
    <row r="237" spans="1:13" x14ac:dyDescent="0.3">
      <c r="A237" s="70" t="s">
        <v>4</v>
      </c>
      <c r="B237" s="1023">
        <f>(C108-B108)/B108*100</f>
        <v>-100</v>
      </c>
      <c r="C237" s="1024">
        <f>(E108-B108)/B108*100</f>
        <v>-100</v>
      </c>
      <c r="D237" s="1024" t="s">
        <v>36</v>
      </c>
      <c r="E237" s="1025" t="s">
        <v>36</v>
      </c>
      <c r="F237" s="1026">
        <f>(G108-F108)/F108*100</f>
        <v>-100</v>
      </c>
      <c r="G237" s="1027">
        <f>(I108-F108)/F108*100</f>
        <v>-100</v>
      </c>
      <c r="H237" s="1027" t="s">
        <v>36</v>
      </c>
      <c r="I237" s="1028" t="s">
        <v>36</v>
      </c>
      <c r="J237" s="1026">
        <f>(K108-J108)/J108*100</f>
        <v>-100</v>
      </c>
      <c r="K237" s="1027">
        <f>(M108-J108)/J108*100</f>
        <v>-100</v>
      </c>
      <c r="L237" s="1027" t="s">
        <v>36</v>
      </c>
      <c r="M237" s="1029" t="s">
        <v>36</v>
      </c>
    </row>
    <row r="238" spans="1:13" x14ac:dyDescent="0.3">
      <c r="A238" s="70" t="s">
        <v>5</v>
      </c>
      <c r="B238" s="1026">
        <f>(C109-B109)/B109*100</f>
        <v>-89.478351591027646</v>
      </c>
      <c r="C238" s="1027">
        <f>(E109-B109)/B109*100</f>
        <v>-100</v>
      </c>
      <c r="D238" s="1027">
        <f>(E109-C109)/C109*100</f>
        <v>-100</v>
      </c>
      <c r="E238" s="1028" t="s">
        <v>36</v>
      </c>
      <c r="F238" s="1026" t="s">
        <v>36</v>
      </c>
      <c r="G238" s="1027" t="s">
        <v>36</v>
      </c>
      <c r="H238" s="1027">
        <f>(I109-G109)/G109*100</f>
        <v>-100</v>
      </c>
      <c r="I238" s="1028" t="s">
        <v>36</v>
      </c>
      <c r="J238" s="1026">
        <f>(K109-J109)/J109*100</f>
        <v>-70.218937771945562</v>
      </c>
      <c r="K238" s="1027">
        <f>(M109-J109)/J109*100</f>
        <v>-100</v>
      </c>
      <c r="L238" s="1027">
        <f>(M109-K109)/K109*100</f>
        <v>-100</v>
      </c>
      <c r="M238" s="1029" t="s">
        <v>36</v>
      </c>
    </row>
    <row r="239" spans="1:13" x14ac:dyDescent="0.3">
      <c r="A239" s="70" t="s">
        <v>6</v>
      </c>
      <c r="B239" s="1026">
        <f>(C110-B110)/B110*100</f>
        <v>-72.300609829008721</v>
      </c>
      <c r="C239" s="1027">
        <f>(E110-B110)/B110*100</f>
        <v>-100</v>
      </c>
      <c r="D239" s="1027">
        <f>(E110-C110)/C110*100</f>
        <v>-100</v>
      </c>
      <c r="E239" s="1028">
        <f>(E110-D110)/D110*100</f>
        <v>-100</v>
      </c>
      <c r="F239" s="1026">
        <f>(G110-F110)/F110*100</f>
        <v>-100</v>
      </c>
      <c r="G239" s="1027">
        <f>(I110-F110)/F110*100</f>
        <v>-100</v>
      </c>
      <c r="H239" s="1027" t="s">
        <v>36</v>
      </c>
      <c r="I239" s="1028" t="s">
        <v>36</v>
      </c>
      <c r="J239" s="1026">
        <f>(K110-J110)/J110*100</f>
        <v>-90.684287259558843</v>
      </c>
      <c r="K239" s="1027">
        <f>(M110-J110)/J110*100</f>
        <v>-100</v>
      </c>
      <c r="L239" s="1027">
        <f>(M110-K110)/K110*100</f>
        <v>-100</v>
      </c>
      <c r="M239" s="1029">
        <f>(M110-L110)/L110*100</f>
        <v>-100</v>
      </c>
    </row>
    <row r="240" spans="1:13" ht="15" thickBot="1" x14ac:dyDescent="0.35">
      <c r="A240" s="71" t="s">
        <v>7</v>
      </c>
      <c r="B240" s="1030">
        <f>(C111-B111)/B111*100</f>
        <v>-85.662169278541469</v>
      </c>
      <c r="C240" s="1031">
        <f>(E111-B111)/B111*100</f>
        <v>-100</v>
      </c>
      <c r="D240" s="1031">
        <f>(E111-C111)/C111*100</f>
        <v>-100</v>
      </c>
      <c r="E240" s="1032">
        <f>(E111-D111)/D111*100</f>
        <v>-100</v>
      </c>
      <c r="F240" s="1030">
        <f>(G111-F111)/F111*100</f>
        <v>-94.220078482668427</v>
      </c>
      <c r="G240" s="1031">
        <f>(I111-F111)/F111*100</f>
        <v>-100</v>
      </c>
      <c r="H240" s="1031">
        <f>(I111-G111)/G111*100</f>
        <v>-100</v>
      </c>
      <c r="I240" s="1032" t="s">
        <v>36</v>
      </c>
      <c r="J240" s="1030">
        <f>(K111-J111)/J111*100</f>
        <v>-87.966753714482053</v>
      </c>
      <c r="K240" s="1031">
        <f>(M111-J111)/J111*100</f>
        <v>-100</v>
      </c>
      <c r="L240" s="1031">
        <f>(M111-K111)/K111*100</f>
        <v>-100</v>
      </c>
      <c r="M240" s="1033">
        <f>(M111-L111)/L111*100</f>
        <v>-100</v>
      </c>
    </row>
    <row r="241" spans="1:13" ht="15" thickBot="1" x14ac:dyDescent="0.35"/>
    <row r="242" spans="1:13" ht="15" thickBot="1" x14ac:dyDescent="0.35">
      <c r="A242" s="1114" t="s">
        <v>254</v>
      </c>
      <c r="B242" s="1097" t="s">
        <v>1</v>
      </c>
      <c r="C242" s="1098"/>
      <c r="D242" s="1098"/>
      <c r="E242" s="1191"/>
      <c r="F242" s="1206" t="s">
        <v>2</v>
      </c>
      <c r="G242" s="1098"/>
      <c r="H242" s="1098"/>
      <c r="I242" s="1191"/>
      <c r="J242" s="1206" t="s">
        <v>3</v>
      </c>
      <c r="K242" s="1098"/>
      <c r="L242" s="1098"/>
      <c r="M242" s="1191"/>
    </row>
    <row r="243" spans="1:13" ht="28.2" customHeight="1" thickBot="1" x14ac:dyDescent="0.35">
      <c r="A243" s="1115"/>
      <c r="B243" s="67" t="s">
        <v>32</v>
      </c>
      <c r="C243" s="67" t="s">
        <v>159</v>
      </c>
      <c r="D243" s="67" t="s">
        <v>160</v>
      </c>
      <c r="E243" s="69" t="s">
        <v>161</v>
      </c>
      <c r="F243" s="67" t="s">
        <v>32</v>
      </c>
      <c r="G243" s="67" t="s">
        <v>159</v>
      </c>
      <c r="H243" s="67" t="s">
        <v>160</v>
      </c>
      <c r="I243" s="69" t="s">
        <v>161</v>
      </c>
      <c r="J243" s="67" t="s">
        <v>32</v>
      </c>
      <c r="K243" s="67" t="s">
        <v>159</v>
      </c>
      <c r="L243" s="67" t="s">
        <v>160</v>
      </c>
      <c r="M243" s="69" t="s">
        <v>161</v>
      </c>
    </row>
    <row r="244" spans="1:13" x14ac:dyDescent="0.3">
      <c r="A244" s="70" t="s">
        <v>4</v>
      </c>
      <c r="B244" s="1023">
        <f>(C115-B115)/B115*100</f>
        <v>-100</v>
      </c>
      <c r="C244" s="1024">
        <f>(E115-B115)/B115*100</f>
        <v>-100</v>
      </c>
      <c r="D244" s="1024" t="s">
        <v>36</v>
      </c>
      <c r="E244" s="1025" t="s">
        <v>36</v>
      </c>
      <c r="F244" s="1026">
        <f>(G115-F115)/F115*100</f>
        <v>-100</v>
      </c>
      <c r="G244" s="1027">
        <f>(I115-F115)/F115*100</f>
        <v>-100</v>
      </c>
      <c r="H244" s="1027" t="s">
        <v>36</v>
      </c>
      <c r="I244" s="1028" t="s">
        <v>36</v>
      </c>
      <c r="J244" s="1026">
        <f>(K115-J115)/J115*100</f>
        <v>-100</v>
      </c>
      <c r="K244" s="1027">
        <f>(M115-J115)/J115*100</f>
        <v>-100</v>
      </c>
      <c r="L244" s="1027" t="s">
        <v>36</v>
      </c>
      <c r="M244" s="1029" t="s">
        <v>36</v>
      </c>
    </row>
    <row r="245" spans="1:13" x14ac:dyDescent="0.3">
      <c r="A245" s="70" t="s">
        <v>5</v>
      </c>
      <c r="B245" s="1026">
        <f>(C116-B116)/B116*100</f>
        <v>-84.74842767295597</v>
      </c>
      <c r="C245" s="1027">
        <f>(E116-B116)/B116*100</f>
        <v>-100</v>
      </c>
      <c r="D245" s="1027">
        <f>(E116-C116)/C116*100</f>
        <v>-100</v>
      </c>
      <c r="E245" s="1028" t="s">
        <v>36</v>
      </c>
      <c r="F245" s="1026" t="s">
        <v>36</v>
      </c>
      <c r="G245" s="1027" t="s">
        <v>36</v>
      </c>
      <c r="H245" s="1027">
        <f>(I116-G116)/G116*100</f>
        <v>-100</v>
      </c>
      <c r="I245" s="1028" t="s">
        <v>36</v>
      </c>
      <c r="J245" s="1026">
        <f>(K116-J116)/J116*100</f>
        <v>-69.863013698630141</v>
      </c>
      <c r="K245" s="1027">
        <f>(M116-J116)/J116*100</f>
        <v>-100</v>
      </c>
      <c r="L245" s="1027">
        <f>(M116-K116)/K116*100</f>
        <v>-100</v>
      </c>
      <c r="M245" s="1029" t="s">
        <v>36</v>
      </c>
    </row>
    <row r="246" spans="1:13" x14ac:dyDescent="0.3">
      <c r="A246" s="70" t="s">
        <v>6</v>
      </c>
      <c r="B246" s="1026">
        <f>(C117-B117)/B117*100</f>
        <v>-66.055045871559628</v>
      </c>
      <c r="C246" s="1027">
        <f>(E117-B117)/B117*100</f>
        <v>-100</v>
      </c>
      <c r="D246" s="1027">
        <f>(E117-C117)/C117*100</f>
        <v>-100</v>
      </c>
      <c r="E246" s="1028">
        <f>(E117-D117)/D117*100</f>
        <v>-100</v>
      </c>
      <c r="F246" s="1026">
        <f>(G117-F117)/F117*100</f>
        <v>-100</v>
      </c>
      <c r="G246" s="1027">
        <f>(I117-F117)/F117*100</f>
        <v>-100</v>
      </c>
      <c r="H246" s="1027" t="s">
        <v>36</v>
      </c>
      <c r="I246" s="1028" t="s">
        <v>36</v>
      </c>
      <c r="J246" s="1026">
        <f>(K117-J117)/J117*100</f>
        <v>-90.950226244343895</v>
      </c>
      <c r="K246" s="1027">
        <f>(M117-J117)/J117*100</f>
        <v>-100</v>
      </c>
      <c r="L246" s="1027">
        <f>(M117-K117)/K117*100</f>
        <v>-100</v>
      </c>
      <c r="M246" s="1029">
        <f>(M117-L117)/L117*100</f>
        <v>-100</v>
      </c>
    </row>
    <row r="247" spans="1:13" ht="15" thickBot="1" x14ac:dyDescent="0.35">
      <c r="A247" s="71" t="s">
        <v>7</v>
      </c>
      <c r="B247" s="1030">
        <f>(C118-B118)/B118*100</f>
        <v>-82.183534005857467</v>
      </c>
      <c r="C247" s="1031">
        <f>(E118-B118)/B118*100</f>
        <v>-100</v>
      </c>
      <c r="D247" s="1031">
        <f>(E118-C118)/C118*100</f>
        <v>-100</v>
      </c>
      <c r="E247" s="1032">
        <f>(E118-D118)/D118*100</f>
        <v>-100</v>
      </c>
      <c r="F247" s="1030">
        <f>(G118-F118)/F118*100</f>
        <v>-94.082397003745314</v>
      </c>
      <c r="G247" s="1031">
        <f>(I118-F118)/F118*100</f>
        <v>-100</v>
      </c>
      <c r="H247" s="1031">
        <f>(I118-G118)/G118*100</f>
        <v>-100</v>
      </c>
      <c r="I247" s="1032" t="s">
        <v>36</v>
      </c>
      <c r="J247" s="1030">
        <f>(K118-J118)/J118*100</f>
        <v>-88.622520013922738</v>
      </c>
      <c r="K247" s="1031">
        <f>(M118-J118)/J118*100</f>
        <v>-100</v>
      </c>
      <c r="L247" s="1031">
        <f>(M118-K118)/K118*100</f>
        <v>-100</v>
      </c>
      <c r="M247" s="1033">
        <f>(M118-L118)/L118*100</f>
        <v>-100</v>
      </c>
    </row>
    <row r="248" spans="1:13" ht="15" thickBot="1" x14ac:dyDescent="0.35"/>
    <row r="249" spans="1:13" ht="15" thickBot="1" x14ac:dyDescent="0.35">
      <c r="A249" s="1114" t="s">
        <v>255</v>
      </c>
      <c r="B249" s="1097" t="s">
        <v>1</v>
      </c>
      <c r="C249" s="1098"/>
      <c r="D249" s="1098"/>
      <c r="E249" s="1099"/>
      <c r="F249" s="1097" t="s">
        <v>2</v>
      </c>
      <c r="G249" s="1098"/>
      <c r="H249" s="1098"/>
      <c r="I249" s="1099"/>
      <c r="J249" s="1097" t="s">
        <v>3</v>
      </c>
      <c r="K249" s="1098"/>
      <c r="L249" s="1098"/>
      <c r="M249" s="1191"/>
    </row>
    <row r="250" spans="1:13" ht="27.6" customHeight="1" thickBot="1" x14ac:dyDescent="0.35">
      <c r="A250" s="1115"/>
      <c r="B250" s="67" t="s">
        <v>32</v>
      </c>
      <c r="C250" s="67" t="s">
        <v>159</v>
      </c>
      <c r="D250" s="67" t="s">
        <v>160</v>
      </c>
      <c r="E250" s="69" t="s">
        <v>161</v>
      </c>
      <c r="F250" s="67" t="s">
        <v>32</v>
      </c>
      <c r="G250" s="67" t="s">
        <v>159</v>
      </c>
      <c r="H250" s="67" t="s">
        <v>160</v>
      </c>
      <c r="I250" s="69" t="s">
        <v>161</v>
      </c>
      <c r="J250" s="67" t="s">
        <v>32</v>
      </c>
      <c r="K250" s="67" t="s">
        <v>159</v>
      </c>
      <c r="L250" s="67" t="s">
        <v>160</v>
      </c>
      <c r="M250" s="69" t="s">
        <v>161</v>
      </c>
    </row>
    <row r="251" spans="1:13" x14ac:dyDescent="0.3">
      <c r="A251" s="70" t="s">
        <v>4</v>
      </c>
      <c r="B251" s="1023">
        <f>(C122-B122)/B122*100</f>
        <v>9.1665750513045907</v>
      </c>
      <c r="C251" s="1024">
        <f>(E122-B122)/B122*100</f>
        <v>-39.195137838292148</v>
      </c>
      <c r="D251" s="1024">
        <f>(E122-C122)/C122*100</f>
        <v>-44.300842878755127</v>
      </c>
      <c r="E251" s="1025">
        <f>(E122-D122)/D122*100</f>
        <v>-24.293398650433438</v>
      </c>
      <c r="F251" s="1026">
        <f>(G122-F122)/F122*100</f>
        <v>-11.111111111111107</v>
      </c>
      <c r="G251" s="1027">
        <f>(I122-F122)/F122*100</f>
        <v>-10.738591589655416</v>
      </c>
      <c r="H251" s="1027">
        <f>(I122-G122)/G122*100</f>
        <v>0.41908446163765217</v>
      </c>
      <c r="I251" s="1028">
        <f>(I122-H122)/H122*100</f>
        <v>-7.8014184397163095</v>
      </c>
      <c r="J251" s="1026">
        <f>(K122-J122)/J122*100</f>
        <v>16.268518953082715</v>
      </c>
      <c r="K251" s="1027">
        <f>(M122-J122)/J122*100</f>
        <v>-12.128561796388441</v>
      </c>
      <c r="L251" s="1027">
        <f>(M122-K122)/K122*100</f>
        <v>-24.423705578403467</v>
      </c>
      <c r="M251" s="1029">
        <f>(M122-L122)/L122*100</f>
        <v>-14.391410945903205</v>
      </c>
    </row>
    <row r="252" spans="1:13" x14ac:dyDescent="0.3">
      <c r="A252" s="70" t="s">
        <v>5</v>
      </c>
      <c r="B252" s="1026">
        <f>(C123-B123)/B123*100</f>
        <v>-7.7332370290116996</v>
      </c>
      <c r="C252" s="1027">
        <f>(E123-B123)/B123*100</f>
        <v>-36.781564162637814</v>
      </c>
      <c r="D252" s="1027">
        <f>(E123-C123)/C123*100</f>
        <v>-31.482980651179737</v>
      </c>
      <c r="E252" s="1028">
        <f>(E123-D123)/D123*100</f>
        <v>-42.452768007478014</v>
      </c>
      <c r="F252" s="1026">
        <f>(G123-F123)/F123*100</f>
        <v>-28.004708652148324</v>
      </c>
      <c r="G252" s="1027">
        <f>(I123-F123)/F123*100</f>
        <v>-38.478561549100959</v>
      </c>
      <c r="H252" s="1027">
        <f>(I123-G123)/G123*100</f>
        <v>-14.547969319753543</v>
      </c>
      <c r="I252" s="1028">
        <f>(I123-H123)/H123*100</f>
        <v>28.815122176118024</v>
      </c>
      <c r="J252" s="1026">
        <f>(K123-J123)/J123*100</f>
        <v>-0.72979257315193258</v>
      </c>
      <c r="K252" s="1027">
        <f>(M123-J123)/J123*100</f>
        <v>-23.430702299564953</v>
      </c>
      <c r="L252" s="1027">
        <f>(M123-K123)/K123*100</f>
        <v>-22.867797212110446</v>
      </c>
      <c r="M252" s="1029">
        <f>(M123-L123)/L123*100</f>
        <v>-23.559635435766978</v>
      </c>
    </row>
    <row r="253" spans="1:13" x14ac:dyDescent="0.3">
      <c r="A253" s="70" t="s">
        <v>6</v>
      </c>
      <c r="B253" s="1026">
        <f>(C124-B124)/B124*100</f>
        <v>-18.748455498425599</v>
      </c>
      <c r="C253" s="1027">
        <f>(E124-B124)/B124*100</f>
        <v>-57.605612322708552</v>
      </c>
      <c r="D253" s="1027">
        <f>(E124-C124)/C124*100</f>
        <v>-47.823283929735048</v>
      </c>
      <c r="E253" s="1028">
        <f>(E124-D124)/D124*100</f>
        <v>-53.317065731279541</v>
      </c>
      <c r="F253" s="1026">
        <f>(G124-F124)/F124*100</f>
        <v>-54.498573622997583</v>
      </c>
      <c r="G253" s="1027">
        <f>(I124-F124)/F124*100</f>
        <v>-26.982630941160618</v>
      </c>
      <c r="H253" s="1027">
        <f>(I124-G124)/G124*100</f>
        <v>60.472703545276609</v>
      </c>
      <c r="I253" s="1028">
        <f>(I124-H124)/H124*100</f>
        <v>22.038956958843876</v>
      </c>
      <c r="J253" s="1026">
        <f>(K124-J124)/J124*100</f>
        <v>-18.487513521140009</v>
      </c>
      <c r="K253" s="1027">
        <f>(M124-J124)/J124*100</f>
        <v>-23.177164132795529</v>
      </c>
      <c r="L253" s="1027">
        <f>(M124-K124)/K124*100</f>
        <v>-5.7532910775231549</v>
      </c>
      <c r="M253" s="1029">
        <f>(M124-L124)/L124*100</f>
        <v>-19.954493742889643</v>
      </c>
    </row>
    <row r="254" spans="1:13" ht="15" thickBot="1" x14ac:dyDescent="0.35">
      <c r="A254" s="71" t="s">
        <v>7</v>
      </c>
      <c r="B254" s="1030">
        <f>(C125-B125)/B125*100</f>
        <v>-2.208641745949476</v>
      </c>
      <c r="C254" s="1031">
        <f>(E125-B125)/B125*100</f>
        <v>-43.480221620925128</v>
      </c>
      <c r="D254" s="1031">
        <f>(E125-C125)/C125*100</f>
        <v>-42.203708601486966</v>
      </c>
      <c r="E254" s="1032">
        <f>(E125-D125)/D125*100</f>
        <v>-39.056393076493571</v>
      </c>
      <c r="F254" s="1030">
        <f>(G125-F125)/F125*100</f>
        <v>-27.338129496402868</v>
      </c>
      <c r="G254" s="1031">
        <f>(I125-F125)/F125*100</f>
        <v>-18.96951328222498</v>
      </c>
      <c r="H254" s="1031">
        <f>(I125-G125)/G125*100</f>
        <v>11.517204492779468</v>
      </c>
      <c r="I254" s="1032">
        <f>(I125-H125)/H125*100</f>
        <v>9.0236251584085494</v>
      </c>
      <c r="J254" s="1030">
        <f>(K125-J125)/J125*100</f>
        <v>2.8595298926466848</v>
      </c>
      <c r="K254" s="1031">
        <f>(M125-J125)/J125*100</f>
        <v>-16.620307213868681</v>
      </c>
      <c r="L254" s="1031">
        <f>(M125-K125)/K125*100</f>
        <v>-18.938291013818798</v>
      </c>
      <c r="M254" s="1033">
        <f>(M125-L125)/L125*100</f>
        <v>-18.097228484466761</v>
      </c>
    </row>
    <row r="255" spans="1:13" ht="15" thickBot="1" x14ac:dyDescent="0.35"/>
    <row r="256" spans="1:13" ht="15" thickBot="1" x14ac:dyDescent="0.35">
      <c r="A256" s="1114" t="s">
        <v>256</v>
      </c>
      <c r="B256" s="1097" t="s">
        <v>1</v>
      </c>
      <c r="C256" s="1098"/>
      <c r="D256" s="1098"/>
      <c r="E256" s="1099"/>
      <c r="F256" s="1097" t="s">
        <v>2</v>
      </c>
      <c r="G256" s="1098"/>
      <c r="H256" s="1098"/>
      <c r="I256" s="1099"/>
      <c r="J256" s="1097" t="s">
        <v>3</v>
      </c>
      <c r="K256" s="1098"/>
      <c r="L256" s="1098"/>
      <c r="M256" s="1191"/>
    </row>
    <row r="257" spans="1:13" ht="24" customHeight="1" thickBot="1" x14ac:dyDescent="0.35">
      <c r="A257" s="1115"/>
      <c r="B257" s="67" t="s">
        <v>32</v>
      </c>
      <c r="C257" s="67" t="s">
        <v>159</v>
      </c>
      <c r="D257" s="67" t="s">
        <v>160</v>
      </c>
      <c r="E257" s="69" t="s">
        <v>161</v>
      </c>
      <c r="F257" s="67" t="s">
        <v>32</v>
      </c>
      <c r="G257" s="67" t="s">
        <v>159</v>
      </c>
      <c r="H257" s="67" t="s">
        <v>160</v>
      </c>
      <c r="I257" s="69" t="s">
        <v>161</v>
      </c>
      <c r="J257" s="67" t="s">
        <v>32</v>
      </c>
      <c r="K257" s="67" t="s">
        <v>159</v>
      </c>
      <c r="L257" s="67" t="s">
        <v>160</v>
      </c>
      <c r="M257" s="69" t="s">
        <v>161</v>
      </c>
    </row>
    <row r="258" spans="1:13" x14ac:dyDescent="0.3">
      <c r="A258" s="70" t="s">
        <v>4</v>
      </c>
      <c r="B258" s="1023">
        <f>(C129-B129)/B129*100</f>
        <v>26.302083333333325</v>
      </c>
      <c r="C258" s="1024">
        <f>(E129-B129)/B129*100</f>
        <v>-22.799625468164805</v>
      </c>
      <c r="D258" s="1024">
        <f>(E129-C129)/C129*100</f>
        <v>-38.876404494382029</v>
      </c>
      <c r="E258" s="1025">
        <f>(E129-D129)/D129*100</f>
        <v>-20.866773675762445</v>
      </c>
      <c r="F258" s="1026">
        <f>(G129-F129)/F129*100</f>
        <v>-12.121212121212116</v>
      </c>
      <c r="G258" s="1027">
        <f>(I129-F129)/F129*100</f>
        <v>17.171717171717169</v>
      </c>
      <c r="H258" s="1027">
        <f>(I129-G129)/G129*100</f>
        <v>33.333333333333321</v>
      </c>
      <c r="I258" s="1028">
        <f>(I129-H129)/H129*100</f>
        <v>2.0733652312599675</v>
      </c>
      <c r="J258" s="1026">
        <f>(K129-J129)/J129*100</f>
        <v>5.4804804804804732</v>
      </c>
      <c r="K258" s="1027">
        <f>(M129-J129)/J129*100</f>
        <v>-8.1455959006979413</v>
      </c>
      <c r="L258" s="1027">
        <f>(M129-K129)/K129*100</f>
        <v>-12.918102305857401</v>
      </c>
      <c r="M258" s="1029">
        <f>(M129-L129)/L129*100</f>
        <v>-9.9271137026239096</v>
      </c>
    </row>
    <row r="259" spans="1:13" x14ac:dyDescent="0.3">
      <c r="A259" s="70" t="s">
        <v>5</v>
      </c>
      <c r="B259" s="1026">
        <f>(C130-B130)/B130*100</f>
        <v>33.744557329462985</v>
      </c>
      <c r="C259" s="1027">
        <f>(E130-B130)/B130*100</f>
        <v>-21.457489878542521</v>
      </c>
      <c r="D259" s="1027">
        <f>(E130-C130)/C130*100</f>
        <v>-41.274238227146817</v>
      </c>
      <c r="E259" s="1028">
        <f>(E130-D130)/D130*100</f>
        <v>-39.318885448916411</v>
      </c>
      <c r="F259" s="1026">
        <f>(G130-F130)/F130*100</f>
        <v>-31.85840707964601</v>
      </c>
      <c r="G259" s="1027">
        <f>(I130-F130)/F130*100</f>
        <v>-22.222222222222218</v>
      </c>
      <c r="H259" s="1027">
        <f>(I130-G130)/G130*100</f>
        <v>14.141414141414138</v>
      </c>
      <c r="I259" s="1028">
        <f>(I130-H130)/H130*100</f>
        <v>27.777777777777779</v>
      </c>
      <c r="J259" s="1026">
        <f>(K130-J130)/J130*100</f>
        <v>0.45662100456621846</v>
      </c>
      <c r="K259" s="1027">
        <f>(M130-J130)/J130*100</f>
        <v>-20.958083832335316</v>
      </c>
      <c r="L259" s="1027">
        <f>(M130-K130)/K130*100</f>
        <v>-21.317365269461071</v>
      </c>
      <c r="M259" s="1029">
        <f>(M130-L130)/L130*100</f>
        <v>-21.739130434782609</v>
      </c>
    </row>
    <row r="260" spans="1:13" x14ac:dyDescent="0.3">
      <c r="A260" s="70" t="s">
        <v>6</v>
      </c>
      <c r="B260" s="1026">
        <f>(C131-B131)/B131*100</f>
        <v>-0.42813455657491539</v>
      </c>
      <c r="C260" s="1027">
        <f>(E131-B131)/B131*100</f>
        <v>-50.112359550561806</v>
      </c>
      <c r="D260" s="1027">
        <f>(E131-C131)/C131*100</f>
        <v>-49.897854954034734</v>
      </c>
      <c r="E260" s="1028">
        <f>(E131-D131)/D131*100</f>
        <v>-47.191011235955067</v>
      </c>
      <c r="F260" s="1026">
        <f>(G131-F131)/F131*100</f>
        <v>-40.3061224489796</v>
      </c>
      <c r="G260" s="1027">
        <f>(I131-F131)/F131*100</f>
        <v>-12.57142857142858</v>
      </c>
      <c r="H260" s="1027">
        <f>(I131-G131)/G131*100</f>
        <v>46.461538461538453</v>
      </c>
      <c r="I260" s="1028">
        <f>(I131-H131)/H131*100</f>
        <v>13.333333333333334</v>
      </c>
      <c r="J260" s="1026">
        <f>(K131-J131)/J131*100</f>
        <v>-20.814479638009058</v>
      </c>
      <c r="K260" s="1027">
        <f>(M131-J131)/J131*100</f>
        <v>-31.216931216931222</v>
      </c>
      <c r="L260" s="1027">
        <f>(M131-K131)/K131*100</f>
        <v>-13.136810279667419</v>
      </c>
      <c r="M260" s="1029">
        <f>(M131-L131)/L131*100</f>
        <v>-20.211640211640223</v>
      </c>
    </row>
    <row r="261" spans="1:13" ht="15" thickBot="1" x14ac:dyDescent="0.35">
      <c r="A261" s="71" t="s">
        <v>7</v>
      </c>
      <c r="B261" s="1030">
        <f>(C132-B132)/B132*100</f>
        <v>21.51743472927982</v>
      </c>
      <c r="C261" s="1031">
        <f>(E132-B132)/B132*100</f>
        <v>-30.195495112622183</v>
      </c>
      <c r="D261" s="1031">
        <f>(E132-C132)/C132*100</f>
        <v>-42.555975574294848</v>
      </c>
      <c r="E261" s="1032">
        <f>(E132-D132)/D132*100</f>
        <v>-35.003946329913184</v>
      </c>
      <c r="F261" s="1030">
        <f>(G132-F132)/F132*100</f>
        <v>-25.607276618512572</v>
      </c>
      <c r="G261" s="1031">
        <f>(I132-F132)/F132*100</f>
        <v>0.46629927935567161</v>
      </c>
      <c r="H261" s="1031">
        <f>(I132-G132)/G132*100</f>
        <v>35.048556784461837</v>
      </c>
      <c r="I261" s="1032">
        <f>(I132-H132)/H132*100</f>
        <v>11.516561071457216</v>
      </c>
      <c r="J261" s="1030">
        <f>(K132-J132)/J132*100</f>
        <v>-2.7459245025723718</v>
      </c>
      <c r="K261" s="1031">
        <f>(M132-J132)/J132*100</f>
        <v>-16.979246281380455</v>
      </c>
      <c r="L261" s="1031">
        <f>(M132-K132)/K132*100</f>
        <v>-14.635193133047217</v>
      </c>
      <c r="M261" s="1033">
        <f>(M132-L132)/L132*100</f>
        <v>-15.893672989062729</v>
      </c>
    </row>
    <row r="262" spans="1:13" ht="15" thickBot="1" x14ac:dyDescent="0.35"/>
    <row r="263" spans="1:13" ht="15" thickBot="1" x14ac:dyDescent="0.35">
      <c r="A263" s="1114" t="s">
        <v>257</v>
      </c>
      <c r="B263" s="1097" t="s">
        <v>1</v>
      </c>
      <c r="C263" s="1098"/>
      <c r="D263" s="1098"/>
      <c r="E263" s="1099"/>
      <c r="F263" s="1097" t="s">
        <v>2</v>
      </c>
      <c r="G263" s="1098"/>
      <c r="H263" s="1098"/>
      <c r="I263" s="1099"/>
      <c r="J263" s="1097" t="s">
        <v>3</v>
      </c>
      <c r="K263" s="1098"/>
      <c r="L263" s="1098"/>
      <c r="M263" s="1191"/>
    </row>
    <row r="264" spans="1:13" ht="32.4" customHeight="1" thickBot="1" x14ac:dyDescent="0.35">
      <c r="A264" s="1115"/>
      <c r="B264" s="67" t="s">
        <v>32</v>
      </c>
      <c r="C264" s="67" t="s">
        <v>159</v>
      </c>
      <c r="D264" s="67" t="s">
        <v>160</v>
      </c>
      <c r="E264" s="69" t="s">
        <v>161</v>
      </c>
      <c r="F264" s="67" t="s">
        <v>32</v>
      </c>
      <c r="G264" s="67" t="s">
        <v>159</v>
      </c>
      <c r="H264" s="67" t="s">
        <v>160</v>
      </c>
      <c r="I264" s="69" t="s">
        <v>161</v>
      </c>
      <c r="J264" s="67" t="s">
        <v>32</v>
      </c>
      <c r="K264" s="67" t="s">
        <v>159</v>
      </c>
      <c r="L264" s="67" t="s">
        <v>160</v>
      </c>
      <c r="M264" s="69" t="s">
        <v>161</v>
      </c>
    </row>
    <row r="265" spans="1:13" x14ac:dyDescent="0.3">
      <c r="A265" s="70" t="s">
        <v>4</v>
      </c>
      <c r="B265" s="1023">
        <f>(C136-B136)/B136*100</f>
        <v>49.71416007036062</v>
      </c>
      <c r="C265" s="1024">
        <f>(E136-B136)/B136*100</f>
        <v>200.44755421079174</v>
      </c>
      <c r="D265" s="1024">
        <f>(E136-C136)/C136*100</f>
        <v>100.6807866868381</v>
      </c>
      <c r="E265" s="1025">
        <f>(E136-D136)/D136*100</f>
        <v>45.475430044265153</v>
      </c>
      <c r="F265" s="1026" t="e">
        <f>(G136-F136)/F136*100</f>
        <v>#DIV/0!</v>
      </c>
      <c r="G265" s="1027" t="e">
        <f>(I136-F136)/F136*100</f>
        <v>#DIV/0!</v>
      </c>
      <c r="H265" s="1027">
        <f>(I136-G136)/G136*100</f>
        <v>25.523855577047076</v>
      </c>
      <c r="I265" s="1028">
        <f>(I136-H136)/H136*100</f>
        <v>337.94326241134752</v>
      </c>
      <c r="J265" s="1026">
        <f>(K136-J136)/J136*100</f>
        <v>179.04444548739858</v>
      </c>
      <c r="K265" s="1027">
        <f>(M136-J136)/J136*100</f>
        <v>370.23093957608364</v>
      </c>
      <c r="L265" s="1027">
        <f>(M136-K136)/K136*100</f>
        <v>68.514710534640926</v>
      </c>
      <c r="M265" s="1029">
        <f>(M136-L136)/L136*100</f>
        <v>101.92689310057234</v>
      </c>
    </row>
    <row r="266" spans="1:13" x14ac:dyDescent="0.3">
      <c r="A266" s="70" t="s">
        <v>5</v>
      </c>
      <c r="B266" s="1026">
        <f>(C137-B137)/B137*100</f>
        <v>-36.870109546165878</v>
      </c>
      <c r="C266" s="1027">
        <f>(E137-B137)/B137*100</f>
        <v>105.45991647142714</v>
      </c>
      <c r="D266" s="1027">
        <f>(E137-C137)/C137*100</f>
        <v>225.45584190689621</v>
      </c>
      <c r="E266" s="1028">
        <f>(E137-D137)/D137*100</f>
        <v>-30.121218294794744</v>
      </c>
      <c r="F266" s="1026">
        <f>(G137-F137)/F137*100</f>
        <v>-67.274867569158332</v>
      </c>
      <c r="G266" s="1027">
        <f>(I137-F137)/F137*100</f>
        <v>53.80359612724758</v>
      </c>
      <c r="H266" s="1027">
        <f>(I137-G137)/G137*100</f>
        <v>369.98616874135553</v>
      </c>
      <c r="I266" s="1028">
        <f>(I137-H137)/H137*100</f>
        <v>-3.3886583679114644</v>
      </c>
      <c r="J266" s="1026">
        <f>(K137-J137)/J137*100</f>
        <v>-40.437875543891145</v>
      </c>
      <c r="K266" s="1027">
        <f>(M137-J137)/J137*100</f>
        <v>129.70789310130516</v>
      </c>
      <c r="L266" s="1027">
        <f>(M137-K137)/K137*100</f>
        <v>285.66101393944774</v>
      </c>
      <c r="M266" s="1029">
        <f>(M137-L137)/L137*100</f>
        <v>-20.085073410120032</v>
      </c>
    </row>
    <row r="267" spans="1:13" x14ac:dyDescent="0.3">
      <c r="A267" s="70" t="s">
        <v>6</v>
      </c>
      <c r="B267" s="1026">
        <f>(C138-B138)/B138*100</f>
        <v>-81.533739886005819</v>
      </c>
      <c r="C267" s="1027">
        <f>(E138-B138)/B138*100</f>
        <v>-52.895124803009509</v>
      </c>
      <c r="D267" s="1027">
        <f>(E138-C138)/C138*100</f>
        <v>155.08616745462865</v>
      </c>
      <c r="E267" s="1028">
        <f>(E138-D138)/D138*100</f>
        <v>-6.6341314625590755</v>
      </c>
      <c r="F267" s="1026">
        <f>(G138-F138)/F138*100</f>
        <v>-100</v>
      </c>
      <c r="G267" s="1027">
        <f>(I138-F138)/F138*100</f>
        <v>140.52780395852972</v>
      </c>
      <c r="H267" s="1027" t="s">
        <v>36</v>
      </c>
      <c r="I267" s="1028">
        <f>(I138-H138)/H138*100</f>
        <v>72.290292177191333</v>
      </c>
      <c r="J267" s="1026">
        <f>(K138-J138)/J138*100</f>
        <v>-87.190894981893422</v>
      </c>
      <c r="K267" s="1027">
        <f>(M138-J138)/J138*100</f>
        <v>62.509845103701736</v>
      </c>
      <c r="L267" s="1027">
        <f>(M138-K138)/K138*100</f>
        <v>1168.7056970333419</v>
      </c>
      <c r="M267" s="1029">
        <f>(M138-L138)/L138*100</f>
        <v>53.93366587905836</v>
      </c>
    </row>
    <row r="268" spans="1:13" ht="15" thickBot="1" x14ac:dyDescent="0.35">
      <c r="A268" s="71" t="s">
        <v>7</v>
      </c>
      <c r="B268" s="1030">
        <f>(C139-B139)/B139*100</f>
        <v>-18.221261810940213</v>
      </c>
      <c r="C268" s="1031">
        <f>(E139-B139)/B139*100</f>
        <v>90.492586388733784</v>
      </c>
      <c r="D268" s="1031">
        <f>(E139-C139)/C139*100</f>
        <v>132.93656836370403</v>
      </c>
      <c r="E268" s="1032">
        <f>(E139-D139)/D139*100</f>
        <v>10.601360713030154</v>
      </c>
      <c r="F268" s="1030">
        <f>(G139-F139)/F139*100</f>
        <v>56.057880967952926</v>
      </c>
      <c r="G268" s="1031">
        <f>(I139-F139)/F139*100</f>
        <v>315.95649848457839</v>
      </c>
      <c r="H268" s="1031">
        <f>(I139-G139)/G139*100</f>
        <v>166.53988629385313</v>
      </c>
      <c r="I268" s="1032">
        <f>(I139-H139)/H139*100</f>
        <v>97.21162417543232</v>
      </c>
      <c r="J268" s="1030">
        <f>(K139-J139)/J139*100</f>
        <v>13.768873972169814</v>
      </c>
      <c r="K268" s="1031">
        <f>(M139-J139)/J139*100</f>
        <v>193.74731274485549</v>
      </c>
      <c r="L268" s="1031">
        <f>(M139-K139)/K139*100</f>
        <v>158.19655454857721</v>
      </c>
      <c r="M268" s="1033">
        <f>(M139-L139)/L139*100</f>
        <v>44.413220145774915</v>
      </c>
    </row>
    <row r="269" spans="1:13" ht="15" thickBot="1" x14ac:dyDescent="0.35"/>
    <row r="270" spans="1:13" ht="15" thickBot="1" x14ac:dyDescent="0.35">
      <c r="A270" s="1114" t="s">
        <v>258</v>
      </c>
      <c r="B270" s="1097" t="s">
        <v>1</v>
      </c>
      <c r="C270" s="1098"/>
      <c r="D270" s="1098"/>
      <c r="E270" s="1099"/>
      <c r="F270" s="1097" t="s">
        <v>2</v>
      </c>
      <c r="G270" s="1098"/>
      <c r="H270" s="1098"/>
      <c r="I270" s="1099"/>
      <c r="J270" s="1097" t="s">
        <v>3</v>
      </c>
      <c r="K270" s="1098"/>
      <c r="L270" s="1098"/>
      <c r="M270" s="1191"/>
    </row>
    <row r="271" spans="1:13" ht="31.8" customHeight="1" thickBot="1" x14ac:dyDescent="0.35">
      <c r="A271" s="1115"/>
      <c r="B271" s="67" t="s">
        <v>32</v>
      </c>
      <c r="C271" s="67" t="s">
        <v>159</v>
      </c>
      <c r="D271" s="67" t="s">
        <v>160</v>
      </c>
      <c r="E271" s="69" t="s">
        <v>161</v>
      </c>
      <c r="F271" s="67" t="s">
        <v>32</v>
      </c>
      <c r="G271" s="67" t="s">
        <v>159</v>
      </c>
      <c r="H271" s="67" t="s">
        <v>160</v>
      </c>
      <c r="I271" s="69" t="s">
        <v>161</v>
      </c>
      <c r="J271" s="67" t="s">
        <v>32</v>
      </c>
      <c r="K271" s="67" t="s">
        <v>159</v>
      </c>
      <c r="L271" s="67" t="s">
        <v>160</v>
      </c>
      <c r="M271" s="69" t="s">
        <v>161</v>
      </c>
    </row>
    <row r="272" spans="1:13" x14ac:dyDescent="0.3">
      <c r="A272" s="70" t="s">
        <v>4</v>
      </c>
      <c r="B272" s="1023">
        <f>(C143-B143)/B143*100</f>
        <v>73.214285714285722</v>
      </c>
      <c r="C272" s="1024">
        <f>(E143-B143)/B143*100</f>
        <v>281.4606741573034</v>
      </c>
      <c r="D272" s="1024">
        <f>(E143-C143)/C143*100</f>
        <v>120.2247191011236</v>
      </c>
      <c r="E272" s="1025">
        <f>(E143-D143)/D143*100</f>
        <v>52.059925093632955</v>
      </c>
      <c r="F272" s="1026" t="s">
        <v>36</v>
      </c>
      <c r="G272" s="1027" t="s">
        <v>36</v>
      </c>
      <c r="H272" s="1027">
        <f>(I143-G143)/G143*100</f>
        <v>66.666666666666671</v>
      </c>
      <c r="I272" s="1028">
        <f>(I143-H143)/H143*100</f>
        <v>384.84848484848487</v>
      </c>
      <c r="J272" s="1026">
        <f>(K143-J143)/J143*100</f>
        <v>153.1531531531532</v>
      </c>
      <c r="K272" s="1027">
        <f>(M143-J143)/J143*100</f>
        <v>391.54518950437318</v>
      </c>
      <c r="L272" s="1027">
        <f>(M143-K143)/K143*100</f>
        <v>94.169096209912524</v>
      </c>
      <c r="M272" s="1029">
        <f>(M143-L143)/L143*100</f>
        <v>112.45693082427772</v>
      </c>
    </row>
    <row r="273" spans="1:13" x14ac:dyDescent="0.3">
      <c r="A273" s="70" t="s">
        <v>5</v>
      </c>
      <c r="B273" s="1026">
        <f>(C144-B144)/B144*100</f>
        <v>-8.490566037735837</v>
      </c>
      <c r="C273" s="1027">
        <f>(E144-B144)/B144*100</f>
        <v>155.26315789473685</v>
      </c>
      <c r="D273" s="1027">
        <f>(E144-C144)/C144*100</f>
        <v>178.9473684210526</v>
      </c>
      <c r="E273" s="1028">
        <f>(E144-D144)/D144*100</f>
        <v>-26.315789473684216</v>
      </c>
      <c r="F273" s="1026">
        <f>(G144-F144)/F144*100</f>
        <v>-69.026548672566364</v>
      </c>
      <c r="G273" s="1027">
        <f>(I144-F144)/F144*100</f>
        <v>94.444444444444429</v>
      </c>
      <c r="H273" s="1027">
        <f>(I144-G144)/G144*100</f>
        <v>527.77777777777771</v>
      </c>
      <c r="I273" s="1028">
        <f>(I144-H144)/H144*100</f>
        <v>-4.1666666666666696</v>
      </c>
      <c r="J273" s="1026">
        <f>(K144-J144)/J144*100</f>
        <v>-39.726027397260282</v>
      </c>
      <c r="K273" s="1027">
        <f>(M144-J144)/J144*100</f>
        <v>137.12574850299399</v>
      </c>
      <c r="L273" s="1027">
        <f>(M144-K144)/K144*100</f>
        <v>293.41317365269464</v>
      </c>
      <c r="M273" s="1029">
        <f>(M144-L144)/L144*100</f>
        <v>-18.181818181818187</v>
      </c>
    </row>
    <row r="274" spans="1:13" x14ac:dyDescent="0.3">
      <c r="A274" s="70" t="s">
        <v>6</v>
      </c>
      <c r="B274" s="1026">
        <f>(C145-B145)/B145*100</f>
        <v>-77.370030581039757</v>
      </c>
      <c r="C274" s="1027">
        <f>(E145-B145)/B145*100</f>
        <v>-44.569288389513112</v>
      </c>
      <c r="D274" s="1027">
        <f>(E145-C145)/C145*100</f>
        <v>144.9438202247191</v>
      </c>
      <c r="E274" s="1028">
        <f>(E145-D145)/D145*100</f>
        <v>5.6179775280898969</v>
      </c>
      <c r="F274" s="1026">
        <f>(G145-F145)/F145*100</f>
        <v>-100</v>
      </c>
      <c r="G274" s="1027">
        <f>(I145-F145)/F145*100</f>
        <v>188</v>
      </c>
      <c r="H274" s="1027" t="s">
        <v>36</v>
      </c>
      <c r="I274" s="1028">
        <f>(I145-H145)/H145*100</f>
        <v>60</v>
      </c>
      <c r="J274" s="1026">
        <f>(K145-J145)/J145*100</f>
        <v>-87.556561085972845</v>
      </c>
      <c r="K274" s="1027">
        <f>(M145-J145)/J145*100</f>
        <v>45.502645502645514</v>
      </c>
      <c r="L274" s="1027">
        <f>(M145-K145)/K145*100</f>
        <v>1069.3121693121691</v>
      </c>
      <c r="M274" s="1029">
        <f>(M145-L145)/L145*100</f>
        <v>53.439153439153451</v>
      </c>
    </row>
    <row r="275" spans="1:13" ht="15" thickBot="1" x14ac:dyDescent="0.35">
      <c r="A275" s="71" t="s">
        <v>7</v>
      </c>
      <c r="B275" s="1030">
        <f>(C146-B146)/B146*100</f>
        <v>1.6198430777018329</v>
      </c>
      <c r="C275" s="1031">
        <f>(E146-B146)/B146*100</f>
        <v>135.2670349907919</v>
      </c>
      <c r="D275" s="1031">
        <f>(E146-C146)/C146*100</f>
        <v>131.51682571572076</v>
      </c>
      <c r="E275" s="1032">
        <f>(E146-D146)/D146*100</f>
        <v>17.955801104972373</v>
      </c>
      <c r="F275" s="1030">
        <f>(G146-F146)/F146*100</f>
        <v>59.775280898876396</v>
      </c>
      <c r="G275" s="1031">
        <f>(I146-F146)/F146*100</f>
        <v>415.72700296735911</v>
      </c>
      <c r="H275" s="1031">
        <f>(I146-G146)/G146*100</f>
        <v>222.78272337619521</v>
      </c>
      <c r="I275" s="1032">
        <f>(I146-H146)/H146*100</f>
        <v>101.7210682492582</v>
      </c>
      <c r="J275" s="1030">
        <f>(K146-J146)/J146*100</f>
        <v>7.5689016865487444</v>
      </c>
      <c r="K275" s="1031">
        <f>(M146-J146)/J146*100</f>
        <v>192.48276759006376</v>
      </c>
      <c r="L275" s="1031">
        <f>(M146-K146)/K146*100</f>
        <v>171.90271816881261</v>
      </c>
      <c r="M275" s="1033">
        <f>(M146-L146)/L146*100</f>
        <v>48.298589822194991</v>
      </c>
    </row>
    <row r="276" spans="1:13" ht="15" thickBot="1" x14ac:dyDescent="0.35"/>
    <row r="277" spans="1:13" ht="15" thickBot="1" x14ac:dyDescent="0.35">
      <c r="A277" s="1114" t="s">
        <v>345</v>
      </c>
      <c r="B277" s="1097" t="s">
        <v>1</v>
      </c>
      <c r="C277" s="1098"/>
      <c r="D277" s="1098"/>
      <c r="E277" s="1099"/>
      <c r="F277" s="1097" t="s">
        <v>2</v>
      </c>
      <c r="G277" s="1098"/>
      <c r="H277" s="1098"/>
      <c r="I277" s="1099"/>
      <c r="J277" s="1097" t="s">
        <v>3</v>
      </c>
      <c r="K277" s="1098"/>
      <c r="L277" s="1098"/>
      <c r="M277" s="1191"/>
    </row>
    <row r="278" spans="1:13" ht="40.799999999999997" customHeight="1" thickBot="1" x14ac:dyDescent="0.35">
      <c r="A278" s="1115"/>
      <c r="B278" s="67" t="s">
        <v>32</v>
      </c>
      <c r="C278" s="67" t="s">
        <v>159</v>
      </c>
      <c r="D278" s="67" t="s">
        <v>160</v>
      </c>
      <c r="E278" s="69" t="s">
        <v>161</v>
      </c>
      <c r="F278" s="67" t="s">
        <v>32</v>
      </c>
      <c r="G278" s="67" t="s">
        <v>159</v>
      </c>
      <c r="H278" s="67" t="s">
        <v>160</v>
      </c>
      <c r="I278" s="69" t="s">
        <v>161</v>
      </c>
      <c r="J278" s="67" t="s">
        <v>32</v>
      </c>
      <c r="K278" s="67" t="s">
        <v>159</v>
      </c>
      <c r="L278" s="67" t="s">
        <v>160</v>
      </c>
      <c r="M278" s="69" t="s">
        <v>161</v>
      </c>
    </row>
    <row r="279" spans="1:13" x14ac:dyDescent="0.3">
      <c r="A279" s="70" t="s">
        <v>4</v>
      </c>
      <c r="B279" s="1023">
        <f>(C150-B150)/B150*100</f>
        <v>-1.0584681274138734</v>
      </c>
      <c r="C279" s="1024">
        <f>(E150-B150)/B150*100</f>
        <v>-5.2003990440483268</v>
      </c>
      <c r="D279" s="1024">
        <f>(E150-C150)/C150*100</f>
        <v>-4.1862409427502145</v>
      </c>
      <c r="E279" s="1025">
        <f>(E150-D150)/D150*100</f>
        <v>-3.4387824967508305</v>
      </c>
      <c r="F279" s="1026">
        <f>(G150-F150)/F150*100</f>
        <v>9.850746268656696</v>
      </c>
      <c r="G279" s="1027">
        <f>(I150-F150)/F150*100</f>
        <v>-22.062800119326006</v>
      </c>
      <c r="H279" s="1027">
        <f>(I150-G150)/G150*100</f>
        <v>-29.051733804277742</v>
      </c>
      <c r="I279" s="1028">
        <f>(I150-H150)/H150*100</f>
        <v>-18.08255523240982</v>
      </c>
      <c r="J279" s="1026">
        <f>(K150-J150)/J150*100</f>
        <v>28.789744071107005</v>
      </c>
      <c r="K279" s="1027">
        <f>(M150-J150)/J150*100</f>
        <v>10.66790427752148</v>
      </c>
      <c r="L279" s="1027">
        <f>(M150-K150)/K150*100</f>
        <v>-14.070871810708896</v>
      </c>
      <c r="M279" s="1029">
        <f>(M150-L150)/L150*100</f>
        <v>-9.2163920490906666</v>
      </c>
    </row>
    <row r="280" spans="1:13" x14ac:dyDescent="0.3">
      <c r="A280" s="70" t="s">
        <v>5</v>
      </c>
      <c r="B280" s="1026">
        <f>(C151-B151)/B151*100</f>
        <v>2.7695891108927437</v>
      </c>
      <c r="C280" s="1027">
        <f>(E151-B151)/B151*100</f>
        <v>35.699107622989075</v>
      </c>
      <c r="D280" s="1027">
        <f>(E151-C151)/C151*100</f>
        <v>32.042084430797892</v>
      </c>
      <c r="E280" s="1028">
        <f>(E151-D151)/D151*100</f>
        <v>21.858787745568463</v>
      </c>
      <c r="F280" s="1026">
        <f>(G151-F151)/F151*100</f>
        <v>23.348576085480133</v>
      </c>
      <c r="G280" s="1027">
        <f>(I151-F151)/F151*100</f>
        <v>-12.746036812426864</v>
      </c>
      <c r="H280" s="1027">
        <f>(I151-G151)/G151*100</f>
        <v>-29.262285827193953</v>
      </c>
      <c r="I280" s="1028">
        <f>(I151-H151)/H151*100</f>
        <v>1.7869492195218228</v>
      </c>
      <c r="J280" s="1026">
        <f>(K151-J151)/J151*100</f>
        <v>45.020824762699789</v>
      </c>
      <c r="K280" s="1027">
        <f>(M151-J151)/J151*100</f>
        <v>44.260995667486306</v>
      </c>
      <c r="L280" s="1027">
        <f>(M151-K151)/K151*100</f>
        <v>-0.52394481720594288</v>
      </c>
      <c r="M280" s="1029">
        <f>(M151-L151)/L151*100</f>
        <v>12.36808753542612</v>
      </c>
    </row>
    <row r="281" spans="1:13" x14ac:dyDescent="0.3">
      <c r="A281" s="70" t="s">
        <v>6</v>
      </c>
      <c r="B281" s="1026">
        <f>(C152-B152)/B152*100</f>
        <v>27.417194786559847</v>
      </c>
      <c r="C281" s="1027">
        <f>(E152-B152)/B152*100</f>
        <v>41.314625590971474</v>
      </c>
      <c r="D281" s="1027">
        <f>(E152-C152)/C152*100</f>
        <v>10.9070293280994</v>
      </c>
      <c r="E281" s="1028">
        <f>(E152-D152)/D152*100</f>
        <v>1.8536747681173349</v>
      </c>
      <c r="F281" s="1026">
        <f>(G152-F152)/F152*100</f>
        <v>20.053763440860241</v>
      </c>
      <c r="G281" s="1027">
        <f>(I152-F152)/F152*100</f>
        <v>9.7408105560791807</v>
      </c>
      <c r="H281" s="1027">
        <f>(I152-G152)/G152*100</f>
        <v>-8.5902787128046434</v>
      </c>
      <c r="I281" s="1028">
        <f>(I152-H152)/H152*100</f>
        <v>3.0917322043849609</v>
      </c>
      <c r="J281" s="1026">
        <f>(K152-J152)/J152*100</f>
        <v>71.129643041903776</v>
      </c>
      <c r="K281" s="1027">
        <f>(M152-J152)/J152*100</f>
        <v>72.910475190338673</v>
      </c>
      <c r="L281" s="1027">
        <f>(M152-K152)/K152*100</f>
        <v>1.0406333565476011</v>
      </c>
      <c r="M281" s="1029">
        <f>(M152-L152)/L152*100</f>
        <v>5.8957460099039283</v>
      </c>
    </row>
    <row r="282" spans="1:13" ht="15" thickBot="1" x14ac:dyDescent="0.35">
      <c r="A282" s="71" t="s">
        <v>7</v>
      </c>
      <c r="B282" s="1030">
        <f>(C153-B153)/B153*100</f>
        <v>3.5679474454291955</v>
      </c>
      <c r="C282" s="1031">
        <f>(E153-B153)/B153*100</f>
        <v>12.037433028024269</v>
      </c>
      <c r="D282" s="1031">
        <f>(E153-C153)/C153*100</f>
        <v>8.1777092155444286</v>
      </c>
      <c r="E282" s="1032">
        <f>(E153-D153)/D153*100</f>
        <v>4.0795783487967583</v>
      </c>
      <c r="F282" s="1030">
        <f>(G153-F153)/F153*100</f>
        <v>16.621425305451538</v>
      </c>
      <c r="G282" s="1031">
        <f>(I153-F153)/F153*100</f>
        <v>-12.324535315398615</v>
      </c>
      <c r="H282" s="1031">
        <f>(I153-G153)/G153*100</f>
        <v>-24.820448339604589</v>
      </c>
      <c r="I282" s="1032">
        <f>(I153-H153)/H153*100</f>
        <v>-8.2573765377072643</v>
      </c>
      <c r="J282" s="1030">
        <f>(K153-J153)/J153*100</f>
        <v>39.489710762223517</v>
      </c>
      <c r="K282" s="1031">
        <f>(M153-J153)/J153*100</f>
        <v>29.818019694087404</v>
      </c>
      <c r="L282" s="1031">
        <f>(M153-K153)/K153*100</f>
        <v>-6.9336232868262488</v>
      </c>
      <c r="M282" s="1033">
        <f>(M153-L153)/L153*100</f>
        <v>-0.40939301271811179</v>
      </c>
    </row>
    <row r="283" spans="1:13" ht="15" thickBot="1" x14ac:dyDescent="0.35"/>
    <row r="284" spans="1:13" ht="15" thickBot="1" x14ac:dyDescent="0.35">
      <c r="A284" s="1114" t="s">
        <v>346</v>
      </c>
      <c r="B284" s="1097" t="s">
        <v>1</v>
      </c>
      <c r="C284" s="1098"/>
      <c r="D284" s="1098"/>
      <c r="E284" s="1191"/>
      <c r="F284" s="1206" t="s">
        <v>2</v>
      </c>
      <c r="G284" s="1098"/>
      <c r="H284" s="1098"/>
      <c r="I284" s="1191"/>
      <c r="J284" s="1206" t="s">
        <v>3</v>
      </c>
      <c r="K284" s="1098"/>
      <c r="L284" s="1098"/>
      <c r="M284" s="1191"/>
    </row>
    <row r="285" spans="1:13" ht="44.4" customHeight="1" thickBot="1" x14ac:dyDescent="0.35">
      <c r="A285" s="1115"/>
      <c r="B285" s="67" t="s">
        <v>32</v>
      </c>
      <c r="C285" s="67" t="s">
        <v>159</v>
      </c>
      <c r="D285" s="67" t="s">
        <v>160</v>
      </c>
      <c r="E285" s="69" t="s">
        <v>161</v>
      </c>
      <c r="F285" s="67" t="s">
        <v>32</v>
      </c>
      <c r="G285" s="67" t="s">
        <v>159</v>
      </c>
      <c r="H285" s="67" t="s">
        <v>160</v>
      </c>
      <c r="I285" s="69" t="s">
        <v>161</v>
      </c>
      <c r="J285" s="67" t="s">
        <v>32</v>
      </c>
      <c r="K285" s="67" t="s">
        <v>159</v>
      </c>
      <c r="L285" s="67" t="s">
        <v>160</v>
      </c>
      <c r="M285" s="69" t="s">
        <v>161</v>
      </c>
    </row>
    <row r="286" spans="1:13" x14ac:dyDescent="0.3">
      <c r="A286" s="70" t="s">
        <v>4</v>
      </c>
      <c r="B286" s="1023">
        <f>(C157-B157)/B157*100</f>
        <v>14.472049689440997</v>
      </c>
      <c r="C286" s="1024">
        <f>(E157-B157)/B157*100</f>
        <v>20.361504640937945</v>
      </c>
      <c r="D286" s="1024">
        <f>(E157-C157)/C157*100</f>
        <v>5.1448846836191455</v>
      </c>
      <c r="E286" s="1025">
        <f>(E157-D157)/D157*100</f>
        <v>0.93176212661002145</v>
      </c>
      <c r="F286" s="1026">
        <f>(G157-F157)/F157*100</f>
        <v>8.6024423337856071</v>
      </c>
      <c r="G286" s="1027">
        <f>(I157-F157)/F157*100</f>
        <v>2.306648575305287</v>
      </c>
      <c r="H286" s="1027">
        <f>(I157-G157)/G157*100</f>
        <v>-5.7971014492753579</v>
      </c>
      <c r="I286" s="1028">
        <f>(I157-H157)/H157*100</f>
        <v>-9.3089165031611145</v>
      </c>
      <c r="J286" s="1026">
        <f>(K157-J157)/J157*100</f>
        <v>16.839916839916835</v>
      </c>
      <c r="K286" s="1027">
        <f>(M157-J157)/J157*100</f>
        <v>15.684170057347883</v>
      </c>
      <c r="L286" s="1027">
        <f>(M157-K157)/K157*100</f>
        <v>-0.98917117867556403</v>
      </c>
      <c r="M286" s="1029">
        <f>(M157-L157)/L157*100</f>
        <v>-4.4822290966550327</v>
      </c>
    </row>
    <row r="287" spans="1:13" x14ac:dyDescent="0.3">
      <c r="A287" s="70" t="s">
        <v>5</v>
      </c>
      <c r="B287" s="1026">
        <f>(C158-B158)/B158*100</f>
        <v>48.968845985081174</v>
      </c>
      <c r="C287" s="1027">
        <f>(E158-B158)/B158*100</f>
        <v>68.592411260709909</v>
      </c>
      <c r="D287" s="1027">
        <f>(E158-C158)/C158*100</f>
        <v>13.172932330827059</v>
      </c>
      <c r="E287" s="1028">
        <f>(E158-D158)/D158*100</f>
        <v>28.49492151431209</v>
      </c>
      <c r="F287" s="1026">
        <f>(G158-F158)/F158*100</f>
        <v>16.746085772634427</v>
      </c>
      <c r="G287" s="1027">
        <f>(I158-F158)/F158*100</f>
        <v>10.309829059829049</v>
      </c>
      <c r="H287" s="1027">
        <f>(I158-G158)/G158*100</f>
        <v>-5.5130385487528297</v>
      </c>
      <c r="I287" s="1028">
        <f>(I158-H158)/H158*100</f>
        <v>0.96726190476189644</v>
      </c>
      <c r="J287" s="1026">
        <f>(K158-J158)/J158*100</f>
        <v>46.754020250148884</v>
      </c>
      <c r="K287" s="1027">
        <f>(M158-J158)/J158*100</f>
        <v>48.919552199947944</v>
      </c>
      <c r="L287" s="1027">
        <f>(M158-K158)/K158*100</f>
        <v>1.4756201881950579</v>
      </c>
      <c r="M287" s="1029">
        <f>(M158-L158)/L158*100</f>
        <v>15.044247787610626</v>
      </c>
    </row>
    <row r="288" spans="1:13" x14ac:dyDescent="0.3">
      <c r="A288" s="70" t="s">
        <v>6</v>
      </c>
      <c r="B288" s="1026">
        <f>(C159-B159)/B159*100</f>
        <v>56.146788990825691</v>
      </c>
      <c r="C288" s="1027">
        <f>(E159-B159)/B159*100</f>
        <v>66.292134831460686</v>
      </c>
      <c r="D288" s="1027">
        <f>(E159-C159)/C159*100</f>
        <v>6.497313141182226</v>
      </c>
      <c r="E288" s="1028">
        <f>(E159-D159)/D159*100</f>
        <v>15.219611848825339</v>
      </c>
      <c r="F288" s="1026">
        <f>(G159-F159)/F159*100</f>
        <v>57.499999999999993</v>
      </c>
      <c r="G288" s="1027">
        <f>(I159-F159)/F159*100</f>
        <v>31.399999999999995</v>
      </c>
      <c r="H288" s="1027">
        <f>(I159-G159)/G159*100</f>
        <v>-16.571428571428569</v>
      </c>
      <c r="I288" s="1028">
        <f>(I159-H159)/H159*100</f>
        <v>-4.2622950819672125</v>
      </c>
      <c r="J288" s="1026">
        <f>(K159-J159)/J159*100</f>
        <v>66.244343891402721</v>
      </c>
      <c r="K288" s="1027">
        <f>(M159-J159)/J159*100</f>
        <v>54.814814814814817</v>
      </c>
      <c r="L288" s="1027">
        <f>(M159-K159)/K159*100</f>
        <v>-6.8751386116655642</v>
      </c>
      <c r="M288" s="1029">
        <f>(M159-L159)/L159*100</f>
        <v>5.5555555555555651</v>
      </c>
    </row>
    <row r="289" spans="1:13" ht="15" thickBot="1" x14ac:dyDescent="0.35">
      <c r="A289" s="71" t="s">
        <v>7</v>
      </c>
      <c r="B289" s="1030">
        <f>(C160-B160)/B160*100</f>
        <v>28.695536276838073</v>
      </c>
      <c r="C289" s="1031">
        <f>(E160-B160)/B160*100</f>
        <v>38.371341248383665</v>
      </c>
      <c r="D289" s="1031">
        <f>(E160-C160)/C160*100</f>
        <v>7.5183687418123677</v>
      </c>
      <c r="E289" s="1032">
        <f>(E160-D160)/D160*100</f>
        <v>11.000352650758177</v>
      </c>
      <c r="F289" s="1030">
        <f>(G160-F160)/F160*100</f>
        <v>19.399423287262579</v>
      </c>
      <c r="G289" s="1031">
        <f>(I160-F160)/F160*100</f>
        <v>8.7051285417924831</v>
      </c>
      <c r="H289" s="1031">
        <f>(I160-G160)/G160*100</f>
        <v>-8.9567390285803441</v>
      </c>
      <c r="I289" s="1032">
        <f>(I160-H160)/H160*100</f>
        <v>-6.1595882789317615</v>
      </c>
      <c r="J289" s="1030">
        <f>(K160-J160)/J160*100</f>
        <v>31.888050390102368</v>
      </c>
      <c r="K289" s="1031">
        <f>(M160-J160)/J160*100</f>
        <v>29.259169482744689</v>
      </c>
      <c r="L289" s="1031">
        <f>(M160-K160)/K160*100</f>
        <v>-1.9932669408501362</v>
      </c>
      <c r="M289" s="1033">
        <f>(M160-L160)/L160*100</f>
        <v>2.27004536594321</v>
      </c>
    </row>
    <row r="290" spans="1:13" x14ac:dyDescent="0.3">
      <c r="A290" s="50" t="s">
        <v>63</v>
      </c>
    </row>
  </sheetData>
  <mergeCells count="161">
    <mergeCell ref="A284:A285"/>
    <mergeCell ref="B284:E284"/>
    <mergeCell ref="F284:I284"/>
    <mergeCell ref="J284:M284"/>
    <mergeCell ref="A270:A271"/>
    <mergeCell ref="B270:E270"/>
    <mergeCell ref="F270:I270"/>
    <mergeCell ref="J270:M270"/>
    <mergeCell ref="A277:A278"/>
    <mergeCell ref="B277:E277"/>
    <mergeCell ref="F277:I277"/>
    <mergeCell ref="J277:M277"/>
    <mergeCell ref="A256:A257"/>
    <mergeCell ref="B256:E256"/>
    <mergeCell ref="F256:I256"/>
    <mergeCell ref="J256:M256"/>
    <mergeCell ref="A263:A264"/>
    <mergeCell ref="B263:E263"/>
    <mergeCell ref="F263:I263"/>
    <mergeCell ref="J263:M263"/>
    <mergeCell ref="A242:A243"/>
    <mergeCell ref="B242:E242"/>
    <mergeCell ref="F242:I242"/>
    <mergeCell ref="J242:M242"/>
    <mergeCell ref="A249:A250"/>
    <mergeCell ref="B249:E249"/>
    <mergeCell ref="F249:I249"/>
    <mergeCell ref="J249:M249"/>
    <mergeCell ref="A228:A229"/>
    <mergeCell ref="B228:E228"/>
    <mergeCell ref="F228:I228"/>
    <mergeCell ref="J228:M228"/>
    <mergeCell ref="A235:A236"/>
    <mergeCell ref="B235:E235"/>
    <mergeCell ref="F235:I235"/>
    <mergeCell ref="J235:M235"/>
    <mergeCell ref="A214:A215"/>
    <mergeCell ref="B214:E214"/>
    <mergeCell ref="F214:I214"/>
    <mergeCell ref="J214:M214"/>
    <mergeCell ref="A221:A222"/>
    <mergeCell ref="B221:E221"/>
    <mergeCell ref="F221:I221"/>
    <mergeCell ref="J221:M221"/>
    <mergeCell ref="A205:A206"/>
    <mergeCell ref="B205:E205"/>
    <mergeCell ref="F205:I205"/>
    <mergeCell ref="J205:M205"/>
    <mergeCell ref="A191:A192"/>
    <mergeCell ref="B191:E191"/>
    <mergeCell ref="F191:I191"/>
    <mergeCell ref="J191:M191"/>
    <mergeCell ref="A198:A199"/>
    <mergeCell ref="B198:E198"/>
    <mergeCell ref="F198:I198"/>
    <mergeCell ref="J198:M198"/>
    <mergeCell ref="A177:A178"/>
    <mergeCell ref="B177:E177"/>
    <mergeCell ref="F177:I177"/>
    <mergeCell ref="J177:M177"/>
    <mergeCell ref="A184:A185"/>
    <mergeCell ref="B184:E184"/>
    <mergeCell ref="F184:I184"/>
    <mergeCell ref="J184:M184"/>
    <mergeCell ref="A163:A164"/>
    <mergeCell ref="B163:E163"/>
    <mergeCell ref="F163:I163"/>
    <mergeCell ref="J163:M163"/>
    <mergeCell ref="A170:A171"/>
    <mergeCell ref="B170:E170"/>
    <mergeCell ref="F170:I170"/>
    <mergeCell ref="J170:M170"/>
    <mergeCell ref="A148:A149"/>
    <mergeCell ref="B148:E148"/>
    <mergeCell ref="F148:I148"/>
    <mergeCell ref="J148:M148"/>
    <mergeCell ref="A155:A156"/>
    <mergeCell ref="B155:E155"/>
    <mergeCell ref="F155:I155"/>
    <mergeCell ref="J155:M155"/>
    <mergeCell ref="A134:A135"/>
    <mergeCell ref="B134:E134"/>
    <mergeCell ref="F134:I134"/>
    <mergeCell ref="J134:M134"/>
    <mergeCell ref="A141:A142"/>
    <mergeCell ref="B141:E141"/>
    <mergeCell ref="F141:I141"/>
    <mergeCell ref="J141:M141"/>
    <mergeCell ref="A120:A121"/>
    <mergeCell ref="B120:E120"/>
    <mergeCell ref="F120:I120"/>
    <mergeCell ref="J120:M120"/>
    <mergeCell ref="A127:A128"/>
    <mergeCell ref="B127:E127"/>
    <mergeCell ref="F127:I127"/>
    <mergeCell ref="J127:M127"/>
    <mergeCell ref="A106:A107"/>
    <mergeCell ref="B106:E106"/>
    <mergeCell ref="F106:I106"/>
    <mergeCell ref="J106:M106"/>
    <mergeCell ref="A113:A114"/>
    <mergeCell ref="B113:E113"/>
    <mergeCell ref="F113:I113"/>
    <mergeCell ref="J113:M113"/>
    <mergeCell ref="A92:A93"/>
    <mergeCell ref="B92:E92"/>
    <mergeCell ref="F92:I92"/>
    <mergeCell ref="J92:M92"/>
    <mergeCell ref="A99:A100"/>
    <mergeCell ref="B99:E99"/>
    <mergeCell ref="F99:I99"/>
    <mergeCell ref="J99:M99"/>
    <mergeCell ref="A85:A86"/>
    <mergeCell ref="B85:E85"/>
    <mergeCell ref="F85:I85"/>
    <mergeCell ref="J85:M85"/>
    <mergeCell ref="A69:A70"/>
    <mergeCell ref="B69:E69"/>
    <mergeCell ref="F69:I69"/>
    <mergeCell ref="J69:M69"/>
    <mergeCell ref="A76:A77"/>
    <mergeCell ref="B76:E76"/>
    <mergeCell ref="F76:I76"/>
    <mergeCell ref="J76:M76"/>
    <mergeCell ref="A55:A56"/>
    <mergeCell ref="B55:E55"/>
    <mergeCell ref="F55:I55"/>
    <mergeCell ref="J55:M55"/>
    <mergeCell ref="A62:A63"/>
    <mergeCell ref="B62:E62"/>
    <mergeCell ref="F62:I62"/>
    <mergeCell ref="J62:M62"/>
    <mergeCell ref="A19:A20"/>
    <mergeCell ref="B19:E19"/>
    <mergeCell ref="F19:I19"/>
    <mergeCell ref="J19:M19"/>
    <mergeCell ref="A41:A42"/>
    <mergeCell ref="B41:E41"/>
    <mergeCell ref="F41:I41"/>
    <mergeCell ref="J41:M41"/>
    <mergeCell ref="A48:A49"/>
    <mergeCell ref="B48:E48"/>
    <mergeCell ref="F48:I48"/>
    <mergeCell ref="J48:M48"/>
    <mergeCell ref="A26:A27"/>
    <mergeCell ref="B26:E26"/>
    <mergeCell ref="F26:I26"/>
    <mergeCell ref="J26:M26"/>
    <mergeCell ref="A34:A35"/>
    <mergeCell ref="B34:E34"/>
    <mergeCell ref="F34:I34"/>
    <mergeCell ref="J34:M34"/>
    <mergeCell ref="A1:AD1"/>
    <mergeCell ref="A4:A5"/>
    <mergeCell ref="B4:E4"/>
    <mergeCell ref="F4:I4"/>
    <mergeCell ref="J4:M4"/>
    <mergeCell ref="A12:A13"/>
    <mergeCell ref="B12:E12"/>
    <mergeCell ref="F12:I12"/>
    <mergeCell ref="J12:M12"/>
  </mergeCells>
  <pageMargins left="0.7" right="0.7" top="0.75" bottom="0.75" header="0.3" footer="0.3"/>
  <pageSetup paperSize="9" scale="46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1:AA67"/>
  <sheetViews>
    <sheetView topLeftCell="J1" workbookViewId="0">
      <selection activeCell="T25" sqref="T25:X25"/>
    </sheetView>
  </sheetViews>
  <sheetFormatPr defaultRowHeight="14.4" x14ac:dyDescent="0.3"/>
  <sheetData>
    <row r="1" spans="14:26" x14ac:dyDescent="0.3">
      <c r="P1" s="1536" t="s">
        <v>220</v>
      </c>
      <c r="Q1" s="1523"/>
      <c r="R1" s="1523"/>
      <c r="S1" s="1523"/>
      <c r="T1" s="1523"/>
      <c r="U1" s="1523"/>
      <c r="V1" s="1523"/>
      <c r="W1" s="1523"/>
      <c r="X1" s="1523"/>
      <c r="Y1" s="1523"/>
      <c r="Z1" s="584"/>
    </row>
    <row r="2" spans="14:26" ht="15" thickBot="1" x14ac:dyDescent="0.35">
      <c r="P2" s="1537" t="s">
        <v>79</v>
      </c>
      <c r="Q2" s="1523"/>
      <c r="R2" s="1523"/>
      <c r="S2" s="1523"/>
      <c r="T2" s="1523"/>
      <c r="U2" s="1523"/>
      <c r="V2" s="1523"/>
      <c r="W2" s="1523"/>
      <c r="X2" s="1523"/>
      <c r="Y2" s="1523"/>
      <c r="Z2" s="584"/>
    </row>
    <row r="3" spans="14:26" ht="15" thickBot="1" x14ac:dyDescent="0.35">
      <c r="P3" s="1538" t="s">
        <v>81</v>
      </c>
      <c r="Q3" s="1539" t="s">
        <v>217</v>
      </c>
      <c r="R3" s="1540"/>
      <c r="S3" s="1541"/>
      <c r="T3" s="1542" t="s">
        <v>168</v>
      </c>
      <c r="U3" s="1543"/>
      <c r="V3" s="1543"/>
      <c r="W3" s="1543"/>
      <c r="X3" s="1544"/>
      <c r="Y3" s="1545" t="s">
        <v>82</v>
      </c>
      <c r="Z3" s="584"/>
    </row>
    <row r="4" spans="14:26" ht="19.2" thickBot="1" x14ac:dyDescent="0.35">
      <c r="P4" s="1521"/>
      <c r="Q4" s="1529"/>
      <c r="R4" s="1529"/>
      <c r="S4" s="1531"/>
      <c r="T4" s="585" t="s">
        <v>124</v>
      </c>
      <c r="U4" s="586" t="s">
        <v>125</v>
      </c>
      <c r="V4" s="586" t="s">
        <v>126</v>
      </c>
      <c r="W4" s="586" t="s">
        <v>127</v>
      </c>
      <c r="X4" s="586" t="s">
        <v>128</v>
      </c>
      <c r="Y4" s="1546"/>
      <c r="Z4" s="584"/>
    </row>
    <row r="5" spans="14:26" ht="16.8" x14ac:dyDescent="0.3">
      <c r="P5" s="1532" t="s">
        <v>83</v>
      </c>
      <c r="Q5" s="1534" t="s">
        <v>218</v>
      </c>
      <c r="R5" s="1535" t="s">
        <v>85</v>
      </c>
      <c r="S5" s="587" t="s">
        <v>4</v>
      </c>
      <c r="T5" s="588">
        <v>66</v>
      </c>
      <c r="U5" s="589">
        <v>2</v>
      </c>
      <c r="V5" s="589">
        <v>1228</v>
      </c>
      <c r="W5" s="589">
        <v>6232</v>
      </c>
      <c r="X5" s="589">
        <v>433</v>
      </c>
      <c r="Y5" s="590">
        <v>7961</v>
      </c>
      <c r="Z5" s="584"/>
    </row>
    <row r="6" spans="14:26" x14ac:dyDescent="0.3">
      <c r="P6" s="1520"/>
      <c r="Q6" s="1523"/>
      <c r="R6" s="1523"/>
      <c r="S6" s="591" t="s">
        <v>5</v>
      </c>
      <c r="T6" s="592">
        <v>31</v>
      </c>
      <c r="U6" s="593">
        <v>0</v>
      </c>
      <c r="V6" s="593">
        <v>592</v>
      </c>
      <c r="W6" s="593">
        <v>3278</v>
      </c>
      <c r="X6" s="593">
        <v>196</v>
      </c>
      <c r="Y6" s="594">
        <v>4097</v>
      </c>
      <c r="Z6" s="584"/>
    </row>
    <row r="7" spans="14:26" ht="25.2" x14ac:dyDescent="0.3">
      <c r="P7" s="1520"/>
      <c r="Q7" s="1523"/>
      <c r="R7" s="1523"/>
      <c r="S7" s="591" t="s">
        <v>86</v>
      </c>
      <c r="T7" s="592">
        <v>46</v>
      </c>
      <c r="U7" s="593">
        <v>2</v>
      </c>
      <c r="V7" s="593">
        <v>692</v>
      </c>
      <c r="W7" s="593">
        <v>2008</v>
      </c>
      <c r="X7" s="593">
        <v>96</v>
      </c>
      <c r="Y7" s="594">
        <v>2844</v>
      </c>
      <c r="Z7" s="584"/>
    </row>
    <row r="8" spans="14:26" x14ac:dyDescent="0.3">
      <c r="N8">
        <v>644</v>
      </c>
      <c r="P8" s="1520"/>
      <c r="Q8" s="1524"/>
      <c r="R8" s="1526" t="s">
        <v>82</v>
      </c>
      <c r="S8" s="1527"/>
      <c r="T8" s="595">
        <v>143</v>
      </c>
      <c r="U8" s="596">
        <v>4</v>
      </c>
      <c r="V8" s="596">
        <v>2512</v>
      </c>
      <c r="W8" s="596">
        <v>11518</v>
      </c>
      <c r="X8" s="596">
        <v>725</v>
      </c>
      <c r="Y8" s="597">
        <v>14902</v>
      </c>
      <c r="Z8" s="584"/>
    </row>
    <row r="9" spans="14:26" ht="16.8" x14ac:dyDescent="0.3">
      <c r="P9" s="1520"/>
      <c r="Q9" s="1522" t="s">
        <v>219</v>
      </c>
      <c r="R9" s="1525" t="s">
        <v>85</v>
      </c>
      <c r="S9" s="598" t="s">
        <v>4</v>
      </c>
      <c r="T9" s="608"/>
      <c r="U9" s="609"/>
      <c r="V9" s="610">
        <v>7</v>
      </c>
      <c r="W9" s="610">
        <v>78</v>
      </c>
      <c r="X9" s="610">
        <v>9</v>
      </c>
      <c r="Y9" s="611">
        <v>94</v>
      </c>
      <c r="Z9" s="584"/>
    </row>
    <row r="10" spans="14:26" x14ac:dyDescent="0.3">
      <c r="P10" s="1520"/>
      <c r="Q10" s="1523"/>
      <c r="R10" s="1523"/>
      <c r="S10" s="591" t="s">
        <v>5</v>
      </c>
      <c r="T10" s="612"/>
      <c r="U10" s="613"/>
      <c r="V10" s="614">
        <v>7</v>
      </c>
      <c r="W10" s="614">
        <v>27</v>
      </c>
      <c r="X10" s="614">
        <v>3</v>
      </c>
      <c r="Y10" s="615">
        <v>37</v>
      </c>
      <c r="Z10" s="584"/>
    </row>
    <row r="11" spans="14:26" ht="25.2" x14ac:dyDescent="0.3">
      <c r="P11" s="1520"/>
      <c r="Q11" s="1523"/>
      <c r="R11" s="1523"/>
      <c r="S11" s="591" t="s">
        <v>86</v>
      </c>
      <c r="T11" s="612"/>
      <c r="U11" s="613"/>
      <c r="V11" s="614">
        <v>5</v>
      </c>
      <c r="W11" s="614">
        <v>36</v>
      </c>
      <c r="X11" s="614">
        <v>1</v>
      </c>
      <c r="Y11" s="615">
        <v>42</v>
      </c>
      <c r="Z11" s="584"/>
    </row>
    <row r="12" spans="14:26" x14ac:dyDescent="0.3">
      <c r="P12" s="1533"/>
      <c r="Q12" s="1524"/>
      <c r="R12" s="1526" t="s">
        <v>82</v>
      </c>
      <c r="S12" s="1527"/>
      <c r="T12" s="616"/>
      <c r="U12" s="617"/>
      <c r="V12" s="618">
        <v>19</v>
      </c>
      <c r="W12" s="618">
        <v>141</v>
      </c>
      <c r="X12" s="618">
        <v>13</v>
      </c>
      <c r="Y12" s="619">
        <v>173</v>
      </c>
      <c r="Z12" s="584"/>
    </row>
    <row r="13" spans="14:26" ht="17.399999999999999" thickBot="1" x14ac:dyDescent="0.35">
      <c r="P13" s="1519" t="s">
        <v>84</v>
      </c>
      <c r="Q13" s="1522" t="s">
        <v>218</v>
      </c>
      <c r="R13" s="1525" t="s">
        <v>85</v>
      </c>
      <c r="S13" s="598" t="s">
        <v>4</v>
      </c>
      <c r="T13" s="607">
        <v>3</v>
      </c>
      <c r="U13" s="600"/>
      <c r="V13" s="601">
        <v>173</v>
      </c>
      <c r="W13" s="601">
        <v>1287</v>
      </c>
      <c r="X13" s="601">
        <v>81</v>
      </c>
      <c r="Y13" s="602">
        <v>1544</v>
      </c>
      <c r="Z13" s="584"/>
    </row>
    <row r="14" spans="14:26" x14ac:dyDescent="0.3">
      <c r="P14" s="1520"/>
      <c r="Q14" s="1523"/>
      <c r="R14" s="1523"/>
      <c r="S14" s="591" t="s">
        <v>5</v>
      </c>
      <c r="T14" s="592">
        <v>3</v>
      </c>
      <c r="U14" s="604"/>
      <c r="V14" s="593">
        <v>71</v>
      </c>
      <c r="W14" s="593">
        <v>583</v>
      </c>
      <c r="X14" s="593">
        <v>30</v>
      </c>
      <c r="Y14" s="594">
        <v>687</v>
      </c>
      <c r="Z14" s="584"/>
    </row>
    <row r="15" spans="14:26" ht="25.2" x14ac:dyDescent="0.3">
      <c r="P15" s="1520"/>
      <c r="Q15" s="1523"/>
      <c r="R15" s="1523"/>
      <c r="S15" s="591" t="s">
        <v>86</v>
      </c>
      <c r="T15" s="592">
        <v>1</v>
      </c>
      <c r="U15" s="604"/>
      <c r="V15" s="593">
        <v>88</v>
      </c>
      <c r="W15" s="593">
        <v>428</v>
      </c>
      <c r="X15" s="593">
        <v>16</v>
      </c>
      <c r="Y15" s="594">
        <v>533</v>
      </c>
      <c r="Z15" s="584"/>
    </row>
    <row r="16" spans="14:26" x14ac:dyDescent="0.3">
      <c r="P16" s="1520"/>
      <c r="Q16" s="1524"/>
      <c r="R16" s="1526" t="s">
        <v>82</v>
      </c>
      <c r="S16" s="1527"/>
      <c r="T16" s="595">
        <v>7</v>
      </c>
      <c r="U16" s="606"/>
      <c r="V16" s="596">
        <v>332</v>
      </c>
      <c r="W16" s="596">
        <v>2298</v>
      </c>
      <c r="X16" s="596">
        <v>127</v>
      </c>
      <c r="Y16" s="597">
        <v>2764</v>
      </c>
      <c r="Z16" s="584"/>
    </row>
    <row r="17" spans="16:27" ht="17.399999999999999" thickBot="1" x14ac:dyDescent="0.35">
      <c r="P17" s="1520"/>
      <c r="Q17" s="1528" t="s">
        <v>219</v>
      </c>
      <c r="R17" s="1525" t="s">
        <v>85</v>
      </c>
      <c r="S17" s="598" t="s">
        <v>4</v>
      </c>
      <c r="T17" s="608"/>
      <c r="U17" s="609"/>
      <c r="V17" s="610">
        <v>12</v>
      </c>
      <c r="W17" s="610">
        <v>87</v>
      </c>
      <c r="X17" s="610">
        <v>7</v>
      </c>
      <c r="Y17" s="611">
        <v>106</v>
      </c>
      <c r="Z17" s="584"/>
    </row>
    <row r="18" spans="16:27" x14ac:dyDescent="0.3">
      <c r="P18" s="1520"/>
      <c r="Q18" s="1523"/>
      <c r="R18" s="1523"/>
      <c r="S18" s="591" t="s">
        <v>5</v>
      </c>
      <c r="T18" s="612"/>
      <c r="U18" s="613"/>
      <c r="V18" s="614">
        <v>6</v>
      </c>
      <c r="W18" s="614">
        <v>38</v>
      </c>
      <c r="X18" s="614">
        <v>2</v>
      </c>
      <c r="Y18" s="615">
        <v>46</v>
      </c>
      <c r="Z18" s="584"/>
    </row>
    <row r="19" spans="16:27" ht="25.2" x14ac:dyDescent="0.3">
      <c r="P19" s="1520"/>
      <c r="Q19" s="1523"/>
      <c r="R19" s="1523"/>
      <c r="S19" s="591" t="s">
        <v>86</v>
      </c>
      <c r="T19" s="612"/>
      <c r="U19" s="613"/>
      <c r="V19" s="614">
        <v>9</v>
      </c>
      <c r="W19" s="614">
        <v>47</v>
      </c>
      <c r="X19" s="614">
        <v>5</v>
      </c>
      <c r="Y19" s="615">
        <v>61</v>
      </c>
      <c r="Z19" s="584"/>
    </row>
    <row r="20" spans="16:27" ht="15" thickBot="1" x14ac:dyDescent="0.35">
      <c r="P20" s="1521"/>
      <c r="Q20" s="1529"/>
      <c r="R20" s="1530" t="s">
        <v>82</v>
      </c>
      <c r="S20" s="1531"/>
      <c r="T20" s="620"/>
      <c r="U20" s="621"/>
      <c r="V20" s="622">
        <v>27</v>
      </c>
      <c r="W20" s="622">
        <v>172</v>
      </c>
      <c r="X20" s="622">
        <v>14</v>
      </c>
      <c r="Y20" s="623">
        <v>213</v>
      </c>
      <c r="Z20" s="584"/>
      <c r="AA20" s="221">
        <f>Y12+Y20</f>
        <v>386</v>
      </c>
    </row>
    <row r="23" spans="16:27" x14ac:dyDescent="0.3">
      <c r="P23" s="1536" t="s">
        <v>221</v>
      </c>
      <c r="Q23" s="1523"/>
      <c r="R23" s="1523"/>
      <c r="S23" s="1523"/>
      <c r="T23" s="1523"/>
      <c r="U23" s="1523"/>
      <c r="V23" s="1523"/>
      <c r="W23" s="1523"/>
      <c r="X23" s="1523"/>
      <c r="Y23" s="1523"/>
      <c r="Z23" s="584"/>
    </row>
    <row r="24" spans="16:27" ht="15" thickBot="1" x14ac:dyDescent="0.35">
      <c r="P24" s="1537" t="s">
        <v>79</v>
      </c>
      <c r="Q24" s="1523"/>
      <c r="R24" s="1523"/>
      <c r="S24" s="1523"/>
      <c r="T24" s="1523"/>
      <c r="U24" s="1523"/>
      <c r="V24" s="1523"/>
      <c r="W24" s="1523"/>
      <c r="X24" s="1523"/>
      <c r="Y24" s="1523"/>
      <c r="Z24" s="584"/>
    </row>
    <row r="25" spans="16:27" ht="15" thickBot="1" x14ac:dyDescent="0.35">
      <c r="P25" s="1538" t="s">
        <v>81</v>
      </c>
      <c r="Q25" s="1539" t="s">
        <v>222</v>
      </c>
      <c r="R25" s="1540"/>
      <c r="S25" s="1541"/>
      <c r="T25" s="1542" t="s">
        <v>169</v>
      </c>
      <c r="U25" s="1543"/>
      <c r="V25" s="1543"/>
      <c r="W25" s="1543"/>
      <c r="X25" s="1544"/>
      <c r="Y25" s="1545" t="s">
        <v>82</v>
      </c>
      <c r="Z25" s="584"/>
    </row>
    <row r="26" spans="16:27" ht="19.2" thickBot="1" x14ac:dyDescent="0.35">
      <c r="P26" s="1521"/>
      <c r="Q26" s="1529"/>
      <c r="R26" s="1529"/>
      <c r="S26" s="1531"/>
      <c r="T26" s="585" t="s">
        <v>124</v>
      </c>
      <c r="U26" s="586" t="s">
        <v>125</v>
      </c>
      <c r="V26" s="586" t="s">
        <v>126</v>
      </c>
      <c r="W26" s="586" t="s">
        <v>127</v>
      </c>
      <c r="X26" s="586" t="s">
        <v>128</v>
      </c>
      <c r="Y26" s="1546"/>
      <c r="Z26" s="584"/>
    </row>
    <row r="27" spans="16:27" ht="16.8" x14ac:dyDescent="0.3">
      <c r="P27" s="1532" t="s">
        <v>83</v>
      </c>
      <c r="Q27" s="1534" t="s">
        <v>218</v>
      </c>
      <c r="R27" s="1535" t="s">
        <v>85</v>
      </c>
      <c r="S27" s="587" t="s">
        <v>4</v>
      </c>
      <c r="T27" s="588">
        <v>81</v>
      </c>
      <c r="U27" s="589">
        <v>0</v>
      </c>
      <c r="V27" s="589">
        <v>1080</v>
      </c>
      <c r="W27" s="589">
        <v>5885</v>
      </c>
      <c r="X27" s="589">
        <v>450</v>
      </c>
      <c r="Y27" s="590">
        <v>7496</v>
      </c>
      <c r="Z27" s="584"/>
    </row>
    <row r="28" spans="16:27" x14ac:dyDescent="0.3">
      <c r="P28" s="1520"/>
      <c r="Q28" s="1523"/>
      <c r="R28" s="1523"/>
      <c r="S28" s="591" t="s">
        <v>5</v>
      </c>
      <c r="T28" s="592">
        <v>52</v>
      </c>
      <c r="U28" s="593">
        <v>1</v>
      </c>
      <c r="V28" s="593">
        <v>854</v>
      </c>
      <c r="W28" s="593">
        <v>4250</v>
      </c>
      <c r="X28" s="593">
        <v>284</v>
      </c>
      <c r="Y28" s="594">
        <v>5441</v>
      </c>
      <c r="Z28" s="584"/>
    </row>
    <row r="29" spans="16:27" ht="25.2" x14ac:dyDescent="0.3">
      <c r="P29" s="1520"/>
      <c r="Q29" s="1523"/>
      <c r="R29" s="1523"/>
      <c r="S29" s="591" t="s">
        <v>86</v>
      </c>
      <c r="T29" s="592">
        <v>86</v>
      </c>
      <c r="U29" s="593">
        <v>0</v>
      </c>
      <c r="V29" s="593">
        <v>780</v>
      </c>
      <c r="W29" s="593">
        <v>2554</v>
      </c>
      <c r="X29" s="593">
        <v>122</v>
      </c>
      <c r="Y29" s="594">
        <v>3542</v>
      </c>
      <c r="Z29" s="584"/>
    </row>
    <row r="30" spans="16:27" x14ac:dyDescent="0.3">
      <c r="P30" s="1520"/>
      <c r="Q30" s="1524"/>
      <c r="R30" s="1526" t="s">
        <v>82</v>
      </c>
      <c r="S30" s="1527"/>
      <c r="T30" s="595">
        <v>219</v>
      </c>
      <c r="U30" s="596">
        <v>1</v>
      </c>
      <c r="V30" s="596">
        <v>2714</v>
      </c>
      <c r="W30" s="596">
        <v>12689</v>
      </c>
      <c r="X30" s="596">
        <v>856</v>
      </c>
      <c r="Y30" s="597">
        <v>16479</v>
      </c>
      <c r="Z30" s="584"/>
    </row>
    <row r="31" spans="16:27" ht="16.8" x14ac:dyDescent="0.3">
      <c r="P31" s="1520"/>
      <c r="Q31" s="1522" t="s">
        <v>219</v>
      </c>
      <c r="R31" s="1525" t="s">
        <v>85</v>
      </c>
      <c r="S31" s="598" t="s">
        <v>4</v>
      </c>
      <c r="T31" s="608"/>
      <c r="U31" s="609"/>
      <c r="V31" s="610">
        <v>10</v>
      </c>
      <c r="W31" s="610">
        <v>49</v>
      </c>
      <c r="X31" s="610">
        <v>5</v>
      </c>
      <c r="Y31" s="611">
        <v>64</v>
      </c>
      <c r="Z31" s="584"/>
    </row>
    <row r="32" spans="16:27" x14ac:dyDescent="0.3">
      <c r="P32" s="1520"/>
      <c r="Q32" s="1523"/>
      <c r="R32" s="1523"/>
      <c r="S32" s="591" t="s">
        <v>5</v>
      </c>
      <c r="T32" s="612"/>
      <c r="U32" s="613"/>
      <c r="V32" s="614">
        <v>3</v>
      </c>
      <c r="W32" s="614">
        <v>40</v>
      </c>
      <c r="X32" s="614">
        <v>2</v>
      </c>
      <c r="Y32" s="615">
        <v>45</v>
      </c>
      <c r="Z32" s="584"/>
    </row>
    <row r="33" spans="16:27" ht="25.2" x14ac:dyDescent="0.3">
      <c r="P33" s="1520"/>
      <c r="Q33" s="1523"/>
      <c r="R33" s="1523"/>
      <c r="S33" s="591" t="s">
        <v>86</v>
      </c>
      <c r="T33" s="612"/>
      <c r="U33" s="613"/>
      <c r="V33" s="614">
        <v>4</v>
      </c>
      <c r="W33" s="614">
        <v>23</v>
      </c>
      <c r="X33" s="614">
        <v>1</v>
      </c>
      <c r="Y33" s="615">
        <v>28</v>
      </c>
      <c r="Z33" s="584"/>
    </row>
    <row r="34" spans="16:27" x14ac:dyDescent="0.3">
      <c r="P34" s="1533"/>
      <c r="Q34" s="1524"/>
      <c r="R34" s="1526" t="s">
        <v>82</v>
      </c>
      <c r="S34" s="1527"/>
      <c r="T34" s="616"/>
      <c r="U34" s="617"/>
      <c r="V34" s="618">
        <v>17</v>
      </c>
      <c r="W34" s="618">
        <v>112</v>
      </c>
      <c r="X34" s="618">
        <v>8</v>
      </c>
      <c r="Y34" s="619">
        <v>137</v>
      </c>
      <c r="Z34" s="584"/>
    </row>
    <row r="35" spans="16:27" ht="17.399999999999999" thickBot="1" x14ac:dyDescent="0.35">
      <c r="P35" s="1519" t="s">
        <v>84</v>
      </c>
      <c r="Q35" s="1522" t="s">
        <v>218</v>
      </c>
      <c r="R35" s="1525" t="s">
        <v>85</v>
      </c>
      <c r="S35" s="598" t="s">
        <v>4</v>
      </c>
      <c r="T35" s="607">
        <v>11</v>
      </c>
      <c r="U35" s="601">
        <v>0</v>
      </c>
      <c r="V35" s="601">
        <v>157</v>
      </c>
      <c r="W35" s="601">
        <v>1103</v>
      </c>
      <c r="X35" s="601">
        <v>69</v>
      </c>
      <c r="Y35" s="602">
        <v>1340</v>
      </c>
      <c r="Z35" s="584"/>
    </row>
    <row r="36" spans="16:27" x14ac:dyDescent="0.3">
      <c r="P36" s="1520"/>
      <c r="Q36" s="1523"/>
      <c r="R36" s="1523"/>
      <c r="S36" s="591" t="s">
        <v>5</v>
      </c>
      <c r="T36" s="592">
        <v>5</v>
      </c>
      <c r="U36" s="593">
        <v>1</v>
      </c>
      <c r="V36" s="593">
        <v>74</v>
      </c>
      <c r="W36" s="593">
        <v>536</v>
      </c>
      <c r="X36" s="593">
        <v>36</v>
      </c>
      <c r="Y36" s="594">
        <v>652</v>
      </c>
      <c r="Z36" s="584"/>
    </row>
    <row r="37" spans="16:27" ht="25.2" x14ac:dyDescent="0.3">
      <c r="P37" s="1520"/>
      <c r="Q37" s="1523"/>
      <c r="R37" s="1523"/>
      <c r="S37" s="591" t="s">
        <v>86</v>
      </c>
      <c r="T37" s="592">
        <v>10</v>
      </c>
      <c r="U37" s="593">
        <v>0</v>
      </c>
      <c r="V37" s="593">
        <v>67</v>
      </c>
      <c r="W37" s="593">
        <v>308</v>
      </c>
      <c r="X37" s="593">
        <v>13</v>
      </c>
      <c r="Y37" s="594">
        <v>398</v>
      </c>
      <c r="Z37" s="584"/>
    </row>
    <row r="38" spans="16:27" x14ac:dyDescent="0.3">
      <c r="P38" s="1520"/>
      <c r="Q38" s="1524"/>
      <c r="R38" s="1526" t="s">
        <v>82</v>
      </c>
      <c r="S38" s="1527"/>
      <c r="T38" s="595">
        <v>26</v>
      </c>
      <c r="U38" s="596">
        <v>1</v>
      </c>
      <c r="V38" s="596">
        <v>298</v>
      </c>
      <c r="W38" s="596">
        <v>1947</v>
      </c>
      <c r="X38" s="596">
        <v>118</v>
      </c>
      <c r="Y38" s="597">
        <v>2390</v>
      </c>
      <c r="Z38" s="584"/>
    </row>
    <row r="39" spans="16:27" ht="17.399999999999999" thickBot="1" x14ac:dyDescent="0.35">
      <c r="P39" s="1520"/>
      <c r="Q39" s="1528" t="s">
        <v>219</v>
      </c>
      <c r="R39" s="1525" t="s">
        <v>85</v>
      </c>
      <c r="S39" s="598" t="s">
        <v>4</v>
      </c>
      <c r="T39" s="608"/>
      <c r="U39" s="609"/>
      <c r="V39" s="610">
        <v>8</v>
      </c>
      <c r="W39" s="610">
        <v>41</v>
      </c>
      <c r="X39" s="610">
        <v>3</v>
      </c>
      <c r="Y39" s="611">
        <v>52</v>
      </c>
      <c r="Z39" s="584"/>
    </row>
    <row r="40" spans="16:27" x14ac:dyDescent="0.3">
      <c r="P40" s="1520"/>
      <c r="Q40" s="1523"/>
      <c r="R40" s="1523"/>
      <c r="S40" s="591" t="s">
        <v>5</v>
      </c>
      <c r="T40" s="612"/>
      <c r="U40" s="613"/>
      <c r="V40" s="614">
        <v>2</v>
      </c>
      <c r="W40" s="614">
        <v>20</v>
      </c>
      <c r="X40" s="614">
        <v>2</v>
      </c>
      <c r="Y40" s="615">
        <v>24</v>
      </c>
      <c r="Z40" s="584"/>
    </row>
    <row r="41" spans="16:27" ht="25.2" x14ac:dyDescent="0.3">
      <c r="P41" s="1520"/>
      <c r="Q41" s="1523"/>
      <c r="R41" s="1523"/>
      <c r="S41" s="591" t="s">
        <v>86</v>
      </c>
      <c r="T41" s="612"/>
      <c r="U41" s="613"/>
      <c r="V41" s="614">
        <v>8</v>
      </c>
      <c r="W41" s="614">
        <v>23</v>
      </c>
      <c r="X41" s="614">
        <v>3</v>
      </c>
      <c r="Y41" s="615">
        <v>34</v>
      </c>
      <c r="Z41" s="584"/>
    </row>
    <row r="42" spans="16:27" ht="15" thickBot="1" x14ac:dyDescent="0.35">
      <c r="P42" s="1521"/>
      <c r="Q42" s="1529"/>
      <c r="R42" s="1530" t="s">
        <v>82</v>
      </c>
      <c r="S42" s="1531"/>
      <c r="T42" s="620"/>
      <c r="U42" s="621"/>
      <c r="V42" s="622">
        <v>18</v>
      </c>
      <c r="W42" s="622">
        <v>84</v>
      </c>
      <c r="X42" s="622">
        <v>8</v>
      </c>
      <c r="Y42" s="623">
        <v>110</v>
      </c>
      <c r="Z42" s="584"/>
      <c r="AA42" s="221">
        <f>Y34+Y42</f>
        <v>247</v>
      </c>
    </row>
    <row r="45" spans="16:27" x14ac:dyDescent="0.3">
      <c r="P45" s="1536" t="s">
        <v>223</v>
      </c>
      <c r="Q45" s="1523"/>
      <c r="R45" s="1523"/>
      <c r="S45" s="1523"/>
      <c r="T45" s="1523"/>
      <c r="U45" s="1523"/>
      <c r="V45" s="1523"/>
      <c r="W45" s="1523"/>
      <c r="X45" s="1523"/>
    </row>
    <row r="46" spans="16:27" ht="15" thickBot="1" x14ac:dyDescent="0.35">
      <c r="P46" s="1537" t="s">
        <v>79</v>
      </c>
      <c r="Q46" s="1523"/>
      <c r="R46" s="1523"/>
      <c r="S46" s="1523"/>
      <c r="T46" s="1523"/>
      <c r="U46" s="1523"/>
      <c r="V46" s="1523"/>
      <c r="W46" s="1523"/>
      <c r="X46" s="1523"/>
    </row>
    <row r="47" spans="16:27" ht="15" thickBot="1" x14ac:dyDescent="0.35">
      <c r="P47" s="1538" t="s">
        <v>81</v>
      </c>
      <c r="Q47" s="1539" t="s">
        <v>224</v>
      </c>
      <c r="R47" s="1540"/>
      <c r="S47" s="1541"/>
      <c r="T47" s="1542" t="s">
        <v>171</v>
      </c>
      <c r="U47" s="1543"/>
      <c r="V47" s="1543"/>
      <c r="W47" s="1544"/>
      <c r="X47" s="1545" t="s">
        <v>82</v>
      </c>
    </row>
    <row r="48" spans="16:27" ht="19.2" thickBot="1" x14ac:dyDescent="0.35">
      <c r="P48" s="1521"/>
      <c r="Q48" s="1529"/>
      <c r="R48" s="1529"/>
      <c r="S48" s="1531"/>
      <c r="T48" s="585" t="s">
        <v>124</v>
      </c>
      <c r="U48" s="586" t="s">
        <v>126</v>
      </c>
      <c r="V48" s="586" t="s">
        <v>127</v>
      </c>
      <c r="W48" s="586" t="s">
        <v>128</v>
      </c>
      <c r="X48" s="1546"/>
    </row>
    <row r="49" spans="16:27" ht="16.8" x14ac:dyDescent="0.3">
      <c r="P49" s="1532" t="s">
        <v>83</v>
      </c>
      <c r="Q49" s="1534" t="s">
        <v>218</v>
      </c>
      <c r="R49" s="1535" t="s">
        <v>85</v>
      </c>
      <c r="S49" s="587" t="s">
        <v>4</v>
      </c>
      <c r="T49" s="588">
        <v>24</v>
      </c>
      <c r="U49" s="589">
        <v>38</v>
      </c>
      <c r="V49" s="589">
        <v>178</v>
      </c>
      <c r="W49" s="589">
        <v>9</v>
      </c>
      <c r="X49" s="590">
        <v>249</v>
      </c>
    </row>
    <row r="50" spans="16:27" x14ac:dyDescent="0.3">
      <c r="P50" s="1520"/>
      <c r="Q50" s="1523"/>
      <c r="R50" s="1523"/>
      <c r="S50" s="591" t="s">
        <v>5</v>
      </c>
      <c r="T50" s="592">
        <v>18</v>
      </c>
      <c r="U50" s="593">
        <v>22</v>
      </c>
      <c r="V50" s="593">
        <v>150</v>
      </c>
      <c r="W50" s="593">
        <v>3</v>
      </c>
      <c r="X50" s="594">
        <v>193</v>
      </c>
    </row>
    <row r="51" spans="16:27" ht="25.2" x14ac:dyDescent="0.3">
      <c r="P51" s="1520"/>
      <c r="Q51" s="1523"/>
      <c r="R51" s="1523"/>
      <c r="S51" s="591" t="s">
        <v>86</v>
      </c>
      <c r="T51" s="592">
        <v>4</v>
      </c>
      <c r="U51" s="593">
        <v>22</v>
      </c>
      <c r="V51" s="593">
        <v>69</v>
      </c>
      <c r="W51" s="593">
        <v>5</v>
      </c>
      <c r="X51" s="594">
        <v>100</v>
      </c>
    </row>
    <row r="52" spans="16:27" x14ac:dyDescent="0.3">
      <c r="P52" s="1520"/>
      <c r="Q52" s="1524"/>
      <c r="R52" s="1526" t="s">
        <v>82</v>
      </c>
      <c r="S52" s="1527"/>
      <c r="T52" s="595">
        <v>46</v>
      </c>
      <c r="U52" s="596">
        <v>82</v>
      </c>
      <c r="V52" s="596">
        <v>397</v>
      </c>
      <c r="W52" s="596">
        <v>17</v>
      </c>
      <c r="X52" s="597">
        <v>542</v>
      </c>
    </row>
    <row r="53" spans="16:27" x14ac:dyDescent="0.3">
      <c r="P53" s="1520"/>
      <c r="Q53" s="1522" t="s">
        <v>219</v>
      </c>
      <c r="R53" s="1525" t="s">
        <v>85</v>
      </c>
      <c r="S53" s="598" t="s">
        <v>5</v>
      </c>
      <c r="T53" s="608"/>
      <c r="U53" s="609"/>
      <c r="V53" s="610">
        <v>4</v>
      </c>
      <c r="W53" s="609"/>
      <c r="X53" s="611">
        <v>4</v>
      </c>
    </row>
    <row r="54" spans="16:27" ht="25.2" x14ac:dyDescent="0.3">
      <c r="P54" s="1520"/>
      <c r="Q54" s="1523"/>
      <c r="R54" s="1523"/>
      <c r="S54" s="591" t="s">
        <v>86</v>
      </c>
      <c r="T54" s="612"/>
      <c r="U54" s="613"/>
      <c r="V54" s="614">
        <v>1</v>
      </c>
      <c r="W54" s="613"/>
      <c r="X54" s="615">
        <v>1</v>
      </c>
    </row>
    <row r="55" spans="16:27" x14ac:dyDescent="0.3">
      <c r="P55" s="1533"/>
      <c r="Q55" s="1524"/>
      <c r="R55" s="1526" t="s">
        <v>82</v>
      </c>
      <c r="S55" s="1527"/>
      <c r="T55" s="616"/>
      <c r="U55" s="617"/>
      <c r="V55" s="618">
        <v>5</v>
      </c>
      <c r="W55" s="617"/>
      <c r="X55" s="619">
        <v>5</v>
      </c>
    </row>
    <row r="56" spans="16:27" ht="17.399999999999999" thickBot="1" x14ac:dyDescent="0.35">
      <c r="P56" s="1519" t="s">
        <v>84</v>
      </c>
      <c r="Q56" s="1522" t="s">
        <v>218</v>
      </c>
      <c r="R56" s="1525" t="s">
        <v>85</v>
      </c>
      <c r="S56" s="598" t="s">
        <v>4</v>
      </c>
      <c r="T56" s="599"/>
      <c r="U56" s="601">
        <v>3</v>
      </c>
      <c r="V56" s="601">
        <v>52</v>
      </c>
      <c r="W56" s="601">
        <v>3</v>
      </c>
      <c r="X56" s="602">
        <v>58</v>
      </c>
    </row>
    <row r="57" spans="16:27" x14ac:dyDescent="0.3">
      <c r="P57" s="1520"/>
      <c r="Q57" s="1523"/>
      <c r="R57" s="1523"/>
      <c r="S57" s="591" t="s">
        <v>5</v>
      </c>
      <c r="T57" s="603"/>
      <c r="U57" s="593">
        <v>7</v>
      </c>
      <c r="V57" s="593">
        <v>28</v>
      </c>
      <c r="W57" s="593">
        <v>1</v>
      </c>
      <c r="X57" s="594">
        <v>36</v>
      </c>
    </row>
    <row r="58" spans="16:27" ht="25.2" x14ac:dyDescent="0.3">
      <c r="P58" s="1520"/>
      <c r="Q58" s="1523"/>
      <c r="R58" s="1523"/>
      <c r="S58" s="591" t="s">
        <v>86</v>
      </c>
      <c r="T58" s="603"/>
      <c r="U58" s="593">
        <v>4</v>
      </c>
      <c r="V58" s="593">
        <v>27</v>
      </c>
      <c r="W58" s="593">
        <v>1</v>
      </c>
      <c r="X58" s="594">
        <v>32</v>
      </c>
    </row>
    <row r="59" spans="16:27" x14ac:dyDescent="0.3">
      <c r="P59" s="1520"/>
      <c r="Q59" s="1524"/>
      <c r="R59" s="1526" t="s">
        <v>82</v>
      </c>
      <c r="S59" s="1527"/>
      <c r="T59" s="605"/>
      <c r="U59" s="596">
        <v>14</v>
      </c>
      <c r="V59" s="596">
        <v>107</v>
      </c>
      <c r="W59" s="596">
        <v>5</v>
      </c>
      <c r="X59" s="597">
        <v>126</v>
      </c>
    </row>
    <row r="60" spans="16:27" ht="17.399999999999999" thickBot="1" x14ac:dyDescent="0.35">
      <c r="P60" s="1520"/>
      <c r="Q60" s="1528" t="s">
        <v>219</v>
      </c>
      <c r="R60" s="1525" t="s">
        <v>85</v>
      </c>
      <c r="S60" s="598" t="s">
        <v>4</v>
      </c>
      <c r="T60" s="608"/>
      <c r="U60" s="609"/>
      <c r="V60" s="610">
        <v>2</v>
      </c>
      <c r="W60" s="609"/>
      <c r="X60" s="611">
        <v>2</v>
      </c>
    </row>
    <row r="61" spans="16:27" x14ac:dyDescent="0.3">
      <c r="P61" s="1520"/>
      <c r="Q61" s="1523"/>
      <c r="R61" s="1523"/>
      <c r="S61" s="591" t="s">
        <v>5</v>
      </c>
      <c r="T61" s="612"/>
      <c r="U61" s="613"/>
      <c r="V61" s="614">
        <v>1</v>
      </c>
      <c r="W61" s="613"/>
      <c r="X61" s="615">
        <v>1</v>
      </c>
    </row>
    <row r="62" spans="16:27" ht="25.2" x14ac:dyDescent="0.3">
      <c r="P62" s="1520"/>
      <c r="Q62" s="1523"/>
      <c r="R62" s="1523"/>
      <c r="S62" s="591" t="s">
        <v>86</v>
      </c>
      <c r="T62" s="612"/>
      <c r="U62" s="613"/>
      <c r="V62" s="614">
        <v>3</v>
      </c>
      <c r="W62" s="613"/>
      <c r="X62" s="615">
        <v>3</v>
      </c>
    </row>
    <row r="63" spans="16:27" ht="15" thickBot="1" x14ac:dyDescent="0.35">
      <c r="P63" s="1521"/>
      <c r="Q63" s="1529"/>
      <c r="R63" s="1530" t="s">
        <v>82</v>
      </c>
      <c r="S63" s="1531"/>
      <c r="T63" s="620"/>
      <c r="U63" s="621"/>
      <c r="V63" s="622">
        <v>6</v>
      </c>
      <c r="W63" s="621"/>
      <c r="X63" s="623">
        <v>6</v>
      </c>
      <c r="AA63" s="221">
        <f>X55+X63</f>
        <v>11</v>
      </c>
    </row>
    <row r="65" spans="20:27" x14ac:dyDescent="0.3">
      <c r="T65" s="221">
        <f>U12+U20+U34+U42+T55</f>
        <v>0</v>
      </c>
      <c r="U65" s="221">
        <f>V12+V20+V34+V42+U55</f>
        <v>81</v>
      </c>
      <c r="V65" s="221">
        <f>W12+W20+W34+W42+V55</f>
        <v>514</v>
      </c>
      <c r="W65" s="221">
        <f>X12+X20+X34+X42+W55</f>
        <v>43</v>
      </c>
    </row>
    <row r="66" spans="20:27" x14ac:dyDescent="0.3">
      <c r="V66" s="221">
        <f>W12+W34+V55</f>
        <v>258</v>
      </c>
      <c r="AA66" s="221">
        <f>AA20+AA42+AA63</f>
        <v>644</v>
      </c>
    </row>
    <row r="67" spans="20:27" x14ac:dyDescent="0.3">
      <c r="V67" s="221">
        <f>W20+W42+V63</f>
        <v>262</v>
      </c>
    </row>
  </sheetData>
  <mergeCells count="60">
    <mergeCell ref="P1:Y1"/>
    <mergeCell ref="P2:Y2"/>
    <mergeCell ref="P3:P4"/>
    <mergeCell ref="Q3:S4"/>
    <mergeCell ref="P24:Y24"/>
    <mergeCell ref="T3:X3"/>
    <mergeCell ref="Y3:Y4"/>
    <mergeCell ref="P5:P12"/>
    <mergeCell ref="Q5:Q8"/>
    <mergeCell ref="R5:R7"/>
    <mergeCell ref="R8:S8"/>
    <mergeCell ref="Q9:Q12"/>
    <mergeCell ref="R9:R11"/>
    <mergeCell ref="R12:S12"/>
    <mergeCell ref="P13:P20"/>
    <mergeCell ref="Q13:Q16"/>
    <mergeCell ref="R13:R15"/>
    <mergeCell ref="R16:S16"/>
    <mergeCell ref="Q17:Q20"/>
    <mergeCell ref="R17:R19"/>
    <mergeCell ref="R20:S20"/>
    <mergeCell ref="P23:Y23"/>
    <mergeCell ref="P25:P26"/>
    <mergeCell ref="Q25:S26"/>
    <mergeCell ref="T25:X25"/>
    <mergeCell ref="Y25:Y26"/>
    <mergeCell ref="P27:P34"/>
    <mergeCell ref="Q27:Q30"/>
    <mergeCell ref="R27:R29"/>
    <mergeCell ref="R30:S30"/>
    <mergeCell ref="Q31:Q34"/>
    <mergeCell ref="R31:R33"/>
    <mergeCell ref="R34:S34"/>
    <mergeCell ref="P35:P42"/>
    <mergeCell ref="Q35:Q38"/>
    <mergeCell ref="R35:R37"/>
    <mergeCell ref="R38:S38"/>
    <mergeCell ref="Q39:Q42"/>
    <mergeCell ref="R39:R41"/>
    <mergeCell ref="R42:S42"/>
    <mergeCell ref="P45:X45"/>
    <mergeCell ref="P46:X46"/>
    <mergeCell ref="P47:P48"/>
    <mergeCell ref="Q47:S48"/>
    <mergeCell ref="T47:W47"/>
    <mergeCell ref="X47:X48"/>
    <mergeCell ref="P49:P55"/>
    <mergeCell ref="Q49:Q52"/>
    <mergeCell ref="R49:R51"/>
    <mergeCell ref="R52:S52"/>
    <mergeCell ref="Q53:Q55"/>
    <mergeCell ref="R53:R54"/>
    <mergeCell ref="R55:S55"/>
    <mergeCell ref="P56:P63"/>
    <mergeCell ref="Q56:Q59"/>
    <mergeCell ref="R56:R58"/>
    <mergeCell ref="R59:S59"/>
    <mergeCell ref="Q60:Q63"/>
    <mergeCell ref="R60:R62"/>
    <mergeCell ref="R63:S6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290"/>
  <sheetViews>
    <sheetView workbookViewId="0">
      <selection sqref="A1:AI1"/>
    </sheetView>
  </sheetViews>
  <sheetFormatPr defaultColWidth="8.88671875" defaultRowHeight="14.4" x14ac:dyDescent="0.3"/>
  <cols>
    <col min="1" max="1" width="25.44140625" style="5" customWidth="1"/>
    <col min="2" max="13" width="8.88671875" style="31"/>
    <col min="14" max="14" width="0" style="31" hidden="1" customWidth="1"/>
    <col min="15" max="26" width="0" style="5" hidden="1" customWidth="1"/>
    <col min="27" max="16384" width="8.88671875" style="5"/>
  </cols>
  <sheetData>
    <row r="1" spans="1:35" ht="15.6" x14ac:dyDescent="0.3">
      <c r="A1" s="1547" t="s">
        <v>359</v>
      </c>
      <c r="B1" s="1547"/>
      <c r="C1" s="1547"/>
      <c r="D1" s="1547"/>
      <c r="E1" s="1547"/>
      <c r="F1" s="1547"/>
      <c r="G1" s="1547"/>
      <c r="H1" s="1547"/>
      <c r="I1" s="1547"/>
      <c r="J1" s="1547"/>
      <c r="K1" s="1547"/>
      <c r="L1" s="1547"/>
      <c r="M1" s="1547"/>
      <c r="N1" s="1547"/>
      <c r="O1" s="1547"/>
      <c r="P1" s="1547"/>
      <c r="Q1" s="1547"/>
      <c r="R1" s="1547"/>
      <c r="S1" s="1547"/>
      <c r="T1" s="1547"/>
      <c r="U1" s="1547"/>
      <c r="V1" s="1547"/>
      <c r="W1" s="1547"/>
      <c r="X1" s="1547"/>
      <c r="Y1" s="1547"/>
      <c r="Z1" s="1547"/>
      <c r="AA1" s="1547"/>
      <c r="AB1" s="1547"/>
      <c r="AC1" s="1547"/>
      <c r="AD1" s="1547"/>
      <c r="AE1" s="1547"/>
      <c r="AF1" s="1547"/>
      <c r="AG1" s="1547"/>
      <c r="AH1" s="1547"/>
      <c r="AI1" s="1547"/>
    </row>
    <row r="2" spans="1:35" ht="15.6" x14ac:dyDescent="0.3">
      <c r="A2" s="24"/>
    </row>
    <row r="3" spans="1:35" ht="16.2" thickBot="1" x14ac:dyDescent="0.35">
      <c r="A3" s="7" t="s">
        <v>70</v>
      </c>
    </row>
    <row r="4" spans="1:35" ht="15" thickBot="1" x14ac:dyDescent="0.35">
      <c r="A4" s="1114" t="s">
        <v>0</v>
      </c>
      <c r="B4" s="1097" t="s">
        <v>1</v>
      </c>
      <c r="C4" s="1098"/>
      <c r="D4" s="1098"/>
      <c r="E4" s="1098"/>
      <c r="F4" s="1097" t="s">
        <v>2</v>
      </c>
      <c r="G4" s="1098"/>
      <c r="H4" s="1098"/>
      <c r="I4" s="1098"/>
      <c r="J4" s="1097" t="s">
        <v>3</v>
      </c>
      <c r="K4" s="1098"/>
      <c r="L4" s="1098"/>
      <c r="M4" s="1099"/>
    </row>
    <row r="5" spans="1:35" ht="15" thickBot="1" x14ac:dyDescent="0.35">
      <c r="A5" s="1115"/>
      <c r="B5" s="13">
        <v>2001</v>
      </c>
      <c r="C5" s="14">
        <v>2010</v>
      </c>
      <c r="D5" s="14">
        <v>2014</v>
      </c>
      <c r="E5" s="15">
        <v>2015</v>
      </c>
      <c r="F5" s="13">
        <v>2001</v>
      </c>
      <c r="G5" s="14">
        <v>2010</v>
      </c>
      <c r="H5" s="14">
        <v>2014</v>
      </c>
      <c r="I5" s="15">
        <v>2015</v>
      </c>
      <c r="J5" s="13">
        <v>2001</v>
      </c>
      <c r="K5" s="14">
        <v>2010</v>
      </c>
      <c r="L5" s="14">
        <v>2014</v>
      </c>
      <c r="M5" s="15">
        <v>2015</v>
      </c>
    </row>
    <row r="6" spans="1:35" x14ac:dyDescent="0.3">
      <c r="A6" s="1" t="s">
        <v>4</v>
      </c>
      <c r="B6" s="32">
        <v>110750</v>
      </c>
      <c r="C6" s="32">
        <v>80765</v>
      </c>
      <c r="D6" s="32">
        <v>69122</v>
      </c>
      <c r="E6" s="32">
        <v>67760</v>
      </c>
      <c r="F6" s="33">
        <v>30550</v>
      </c>
      <c r="G6" s="75">
        <v>24566</v>
      </c>
      <c r="H6" s="75">
        <v>21912</v>
      </c>
      <c r="I6" s="34">
        <v>22688</v>
      </c>
      <c r="J6" s="33">
        <v>141300</v>
      </c>
      <c r="K6" s="75">
        <v>105331</v>
      </c>
      <c r="L6" s="75">
        <v>91034</v>
      </c>
      <c r="M6" s="34">
        <v>90448</v>
      </c>
    </row>
    <row r="7" spans="1:35" x14ac:dyDescent="0.3">
      <c r="A7" s="1" t="s">
        <v>5</v>
      </c>
      <c r="B7" s="32">
        <v>54154</v>
      </c>
      <c r="C7" s="32">
        <v>43661</v>
      </c>
      <c r="D7" s="32">
        <v>34444</v>
      </c>
      <c r="E7" s="32">
        <v>33396</v>
      </c>
      <c r="F7" s="33">
        <v>13812</v>
      </c>
      <c r="G7" s="75">
        <v>12655</v>
      </c>
      <c r="H7" s="75">
        <v>10479</v>
      </c>
      <c r="I7" s="34">
        <v>10312</v>
      </c>
      <c r="J7" s="33">
        <v>67966</v>
      </c>
      <c r="K7" s="75">
        <v>56316</v>
      </c>
      <c r="L7" s="75">
        <v>44923</v>
      </c>
      <c r="M7" s="34">
        <v>43708</v>
      </c>
    </row>
    <row r="8" spans="1:35" x14ac:dyDescent="0.3">
      <c r="A8" s="1" t="s">
        <v>6</v>
      </c>
      <c r="B8" s="32">
        <v>39723</v>
      </c>
      <c r="C8" s="32">
        <v>37190</v>
      </c>
      <c r="D8" s="32">
        <v>30032</v>
      </c>
      <c r="E8" s="32">
        <v>29301</v>
      </c>
      <c r="F8" s="33">
        <v>14111</v>
      </c>
      <c r="G8" s="75">
        <v>14160</v>
      </c>
      <c r="H8" s="75">
        <v>11042</v>
      </c>
      <c r="I8" s="34">
        <v>11082</v>
      </c>
      <c r="J8" s="33">
        <v>53834</v>
      </c>
      <c r="K8" s="75">
        <v>51350</v>
      </c>
      <c r="L8" s="75">
        <v>41074</v>
      </c>
      <c r="M8" s="34">
        <v>40383</v>
      </c>
    </row>
    <row r="9" spans="1:35" ht="15" thickBot="1" x14ac:dyDescent="0.35">
      <c r="A9" s="3" t="s">
        <v>7</v>
      </c>
      <c r="B9" s="43">
        <v>204627</v>
      </c>
      <c r="C9" s="43">
        <v>161616</v>
      </c>
      <c r="D9" s="43">
        <v>133598</v>
      </c>
      <c r="E9" s="43">
        <v>130457</v>
      </c>
      <c r="F9" s="44">
        <v>58473</v>
      </c>
      <c r="G9" s="43">
        <v>51381</v>
      </c>
      <c r="H9" s="43">
        <v>43433</v>
      </c>
      <c r="I9" s="38">
        <v>44082</v>
      </c>
      <c r="J9" s="44">
        <v>263100</v>
      </c>
      <c r="K9" s="43">
        <v>212997</v>
      </c>
      <c r="L9" s="43">
        <v>177031</v>
      </c>
      <c r="M9" s="38">
        <v>174539</v>
      </c>
    </row>
    <row r="10" spans="1:35" x14ac:dyDescent="0.3">
      <c r="A10" s="17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</row>
    <row r="11" spans="1:35" ht="15" thickBot="1" x14ac:dyDescent="0.35">
      <c r="F11" s="877"/>
    </row>
    <row r="12" spans="1:35" ht="15" thickBot="1" x14ac:dyDescent="0.35">
      <c r="A12" s="1114" t="s">
        <v>8</v>
      </c>
      <c r="B12" s="1097" t="s">
        <v>1</v>
      </c>
      <c r="C12" s="1098"/>
      <c r="D12" s="1098"/>
      <c r="E12" s="1098"/>
      <c r="F12" s="1097" t="s">
        <v>2</v>
      </c>
      <c r="G12" s="1098"/>
      <c r="H12" s="1098"/>
      <c r="I12" s="1098"/>
      <c r="J12" s="1097" t="s">
        <v>3</v>
      </c>
      <c r="K12" s="1098"/>
      <c r="L12" s="1098"/>
      <c r="M12" s="1099"/>
    </row>
    <row r="13" spans="1:35" ht="15" thickBot="1" x14ac:dyDescent="0.35">
      <c r="A13" s="1115"/>
      <c r="B13" s="13">
        <v>2001</v>
      </c>
      <c r="C13" s="14">
        <v>2010</v>
      </c>
      <c r="D13" s="14">
        <v>2014</v>
      </c>
      <c r="E13" s="15">
        <v>2015</v>
      </c>
      <c r="F13" s="13">
        <v>2001</v>
      </c>
      <c r="G13" s="14">
        <v>2010</v>
      </c>
      <c r="H13" s="14">
        <v>2014</v>
      </c>
      <c r="I13" s="15">
        <v>2015</v>
      </c>
      <c r="J13" s="13">
        <v>2001</v>
      </c>
      <c r="K13" s="14">
        <v>2010</v>
      </c>
      <c r="L13" s="14">
        <v>2014</v>
      </c>
      <c r="M13" s="15">
        <v>2015</v>
      </c>
    </row>
    <row r="14" spans="1:35" x14ac:dyDescent="0.3">
      <c r="A14" s="1" t="s">
        <v>4</v>
      </c>
      <c r="B14" s="990">
        <v>1718</v>
      </c>
      <c r="C14" s="991">
        <v>868</v>
      </c>
      <c r="D14" s="991">
        <v>733</v>
      </c>
      <c r="E14" s="899">
        <v>695</v>
      </c>
      <c r="F14" s="990">
        <v>1656</v>
      </c>
      <c r="G14" s="991">
        <v>977</v>
      </c>
      <c r="H14" s="991">
        <v>788</v>
      </c>
      <c r="I14" s="899">
        <v>827</v>
      </c>
      <c r="J14" s="990">
        <v>3374</v>
      </c>
      <c r="K14" s="991">
        <v>1845</v>
      </c>
      <c r="L14" s="991">
        <v>1521</v>
      </c>
      <c r="M14" s="257">
        <v>1522</v>
      </c>
    </row>
    <row r="15" spans="1:35" x14ac:dyDescent="0.3">
      <c r="A15" s="1" t="s">
        <v>5</v>
      </c>
      <c r="B15" s="990">
        <v>790</v>
      </c>
      <c r="C15" s="991">
        <v>438</v>
      </c>
      <c r="D15" s="991">
        <v>356</v>
      </c>
      <c r="E15" s="899">
        <v>399</v>
      </c>
      <c r="F15" s="990">
        <v>684</v>
      </c>
      <c r="G15" s="991">
        <v>455</v>
      </c>
      <c r="H15" s="991">
        <v>373</v>
      </c>
      <c r="I15" s="899">
        <v>345</v>
      </c>
      <c r="J15" s="990">
        <v>1474</v>
      </c>
      <c r="K15" s="991">
        <v>893</v>
      </c>
      <c r="L15" s="991">
        <v>729</v>
      </c>
      <c r="M15" s="257">
        <v>744</v>
      </c>
    </row>
    <row r="16" spans="1:35" x14ac:dyDescent="0.3">
      <c r="A16" s="1" t="s">
        <v>6</v>
      </c>
      <c r="B16" s="990">
        <v>653</v>
      </c>
      <c r="C16" s="991">
        <v>425</v>
      </c>
      <c r="D16" s="991">
        <v>375</v>
      </c>
      <c r="E16" s="899">
        <v>362</v>
      </c>
      <c r="F16" s="990">
        <v>954</v>
      </c>
      <c r="G16" s="991">
        <v>708</v>
      </c>
      <c r="H16" s="991">
        <v>550</v>
      </c>
      <c r="I16" s="899">
        <v>608</v>
      </c>
      <c r="J16" s="990">
        <v>1607</v>
      </c>
      <c r="K16" s="991">
        <v>1133</v>
      </c>
      <c r="L16" s="991">
        <v>925</v>
      </c>
      <c r="M16" s="257">
        <v>970</v>
      </c>
    </row>
    <row r="17" spans="1:14" ht="15" thickBot="1" x14ac:dyDescent="0.35">
      <c r="A17" s="3" t="s">
        <v>7</v>
      </c>
      <c r="B17" s="992">
        <v>3161</v>
      </c>
      <c r="C17" s="993">
        <v>1731</v>
      </c>
      <c r="D17" s="993">
        <v>1464</v>
      </c>
      <c r="E17" s="925">
        <v>1456</v>
      </c>
      <c r="F17" s="992">
        <v>3294</v>
      </c>
      <c r="G17" s="993">
        <v>2140</v>
      </c>
      <c r="H17" s="993">
        <v>1711</v>
      </c>
      <c r="I17" s="925">
        <v>1780</v>
      </c>
      <c r="J17" s="992">
        <v>6455</v>
      </c>
      <c r="K17" s="993">
        <v>3871</v>
      </c>
      <c r="L17" s="993">
        <v>3175</v>
      </c>
      <c r="M17" s="994">
        <v>3236</v>
      </c>
    </row>
    <row r="18" spans="1:14" ht="15" thickBot="1" x14ac:dyDescent="0.35">
      <c r="F18" s="877"/>
      <c r="N18" s="5"/>
    </row>
    <row r="19" spans="1:14" ht="15" thickBot="1" x14ac:dyDescent="0.35">
      <c r="A19" s="1114" t="s">
        <v>9</v>
      </c>
      <c r="B19" s="1097" t="s">
        <v>1</v>
      </c>
      <c r="C19" s="1098"/>
      <c r="D19" s="1098"/>
      <c r="E19" s="1098"/>
      <c r="F19" s="1097" t="s">
        <v>2</v>
      </c>
      <c r="G19" s="1098"/>
      <c r="H19" s="1098"/>
      <c r="I19" s="1098"/>
      <c r="J19" s="1097" t="s">
        <v>3</v>
      </c>
      <c r="K19" s="1098"/>
      <c r="L19" s="1098"/>
      <c r="M19" s="1099"/>
      <c r="N19" s="5"/>
    </row>
    <row r="20" spans="1:14" ht="15" thickBot="1" x14ac:dyDescent="0.35">
      <c r="A20" s="1115"/>
      <c r="B20" s="13">
        <v>2001</v>
      </c>
      <c r="C20" s="14">
        <v>2010</v>
      </c>
      <c r="D20" s="14">
        <v>2014</v>
      </c>
      <c r="E20" s="15">
        <v>2015</v>
      </c>
      <c r="F20" s="13">
        <v>2001</v>
      </c>
      <c r="G20" s="14">
        <v>2010</v>
      </c>
      <c r="H20" s="14">
        <v>2014</v>
      </c>
      <c r="I20" s="15">
        <v>2015</v>
      </c>
      <c r="J20" s="13">
        <v>2001</v>
      </c>
      <c r="K20" s="14">
        <v>2010</v>
      </c>
      <c r="L20" s="14">
        <v>2014</v>
      </c>
      <c r="M20" s="15">
        <v>2015</v>
      </c>
      <c r="N20" s="5"/>
    </row>
    <row r="21" spans="1:14" x14ac:dyDescent="0.3">
      <c r="A21" s="1" t="s">
        <v>4</v>
      </c>
      <c r="B21" s="990">
        <v>1812</v>
      </c>
      <c r="C21" s="991">
        <v>894</v>
      </c>
      <c r="D21" s="991">
        <v>748</v>
      </c>
      <c r="E21" s="899">
        <v>714</v>
      </c>
      <c r="F21" s="990">
        <v>1874</v>
      </c>
      <c r="G21" s="991">
        <v>1052</v>
      </c>
      <c r="H21" s="991">
        <v>848</v>
      </c>
      <c r="I21" s="899">
        <v>895</v>
      </c>
      <c r="J21" s="990">
        <v>3686</v>
      </c>
      <c r="K21" s="991">
        <v>1946</v>
      </c>
      <c r="L21" s="991">
        <v>1596</v>
      </c>
      <c r="M21" s="257">
        <v>1609</v>
      </c>
      <c r="N21" s="5"/>
    </row>
    <row r="22" spans="1:14" x14ac:dyDescent="0.3">
      <c r="A22" s="1" t="s">
        <v>5</v>
      </c>
      <c r="B22" s="990">
        <v>824</v>
      </c>
      <c r="C22" s="991">
        <v>452</v>
      </c>
      <c r="D22" s="991">
        <v>367</v>
      </c>
      <c r="E22" s="899">
        <v>407</v>
      </c>
      <c r="F22" s="990">
        <v>753</v>
      </c>
      <c r="G22" s="991">
        <v>492</v>
      </c>
      <c r="H22" s="991">
        <v>401</v>
      </c>
      <c r="I22" s="899">
        <v>367</v>
      </c>
      <c r="J22" s="990">
        <v>1577</v>
      </c>
      <c r="K22" s="991">
        <v>944</v>
      </c>
      <c r="L22" s="991">
        <v>768</v>
      </c>
      <c r="M22" s="257">
        <v>774</v>
      </c>
      <c r="N22" s="5"/>
    </row>
    <row r="23" spans="1:14" x14ac:dyDescent="0.3">
      <c r="A23" s="1" t="s">
        <v>6</v>
      </c>
      <c r="B23" s="990">
        <v>715</v>
      </c>
      <c r="C23" s="991">
        <v>436</v>
      </c>
      <c r="D23" s="991">
        <v>390</v>
      </c>
      <c r="E23" s="899">
        <v>381</v>
      </c>
      <c r="F23" s="990">
        <v>1118</v>
      </c>
      <c r="G23" s="991">
        <v>788</v>
      </c>
      <c r="H23" s="991">
        <v>627</v>
      </c>
      <c r="I23" s="899">
        <v>664</v>
      </c>
      <c r="J23" s="990">
        <v>1833</v>
      </c>
      <c r="K23" s="991">
        <v>1224</v>
      </c>
      <c r="L23" s="991">
        <v>1017</v>
      </c>
      <c r="M23" s="257">
        <v>1045</v>
      </c>
      <c r="N23" s="5"/>
    </row>
    <row r="24" spans="1:14" ht="15" thickBot="1" x14ac:dyDescent="0.35">
      <c r="A24" s="3" t="s">
        <v>7</v>
      </c>
      <c r="B24" s="992">
        <v>3351</v>
      </c>
      <c r="C24" s="993">
        <v>1782</v>
      </c>
      <c r="D24" s="993">
        <v>1505</v>
      </c>
      <c r="E24" s="925">
        <v>1502</v>
      </c>
      <c r="F24" s="992">
        <v>3745</v>
      </c>
      <c r="G24" s="993">
        <v>2332</v>
      </c>
      <c r="H24" s="993">
        <v>1876</v>
      </c>
      <c r="I24" s="925">
        <v>1926</v>
      </c>
      <c r="J24" s="992">
        <v>7096</v>
      </c>
      <c r="K24" s="993">
        <v>4114</v>
      </c>
      <c r="L24" s="993">
        <v>3381</v>
      </c>
      <c r="M24" s="994">
        <v>3428</v>
      </c>
      <c r="N24" s="5"/>
    </row>
    <row r="25" spans="1:14" ht="15" thickBot="1" x14ac:dyDescent="0.35">
      <c r="F25" s="877"/>
      <c r="N25" s="5"/>
    </row>
    <row r="26" spans="1:14" ht="15" thickBot="1" x14ac:dyDescent="0.35">
      <c r="A26" s="1114" t="s">
        <v>10</v>
      </c>
      <c r="B26" s="1097" t="s">
        <v>1</v>
      </c>
      <c r="C26" s="1098"/>
      <c r="D26" s="1098"/>
      <c r="E26" s="1098"/>
      <c r="F26" s="1097" t="s">
        <v>2</v>
      </c>
      <c r="G26" s="1098"/>
      <c r="H26" s="1098"/>
      <c r="I26" s="1098"/>
      <c r="J26" s="1097" t="s">
        <v>3</v>
      </c>
      <c r="K26" s="1098"/>
      <c r="L26" s="1098"/>
      <c r="M26" s="1099"/>
      <c r="N26" s="5"/>
    </row>
    <row r="27" spans="1:14" ht="15" thickBot="1" x14ac:dyDescent="0.35">
      <c r="A27" s="1115"/>
      <c r="B27" s="13">
        <v>2001</v>
      </c>
      <c r="C27" s="14">
        <v>2010</v>
      </c>
      <c r="D27" s="14">
        <v>2014</v>
      </c>
      <c r="E27" s="15">
        <v>2015</v>
      </c>
      <c r="F27" s="13">
        <v>2001</v>
      </c>
      <c r="G27" s="14">
        <v>2010</v>
      </c>
      <c r="H27" s="14">
        <v>2014</v>
      </c>
      <c r="I27" s="15">
        <v>2015</v>
      </c>
      <c r="J27" s="13">
        <v>2001</v>
      </c>
      <c r="K27" s="14">
        <v>2010</v>
      </c>
      <c r="L27" s="14">
        <v>2014</v>
      </c>
      <c r="M27" s="15">
        <v>2015</v>
      </c>
      <c r="N27" s="5"/>
    </row>
    <row r="28" spans="1:14" x14ac:dyDescent="0.3">
      <c r="A28" s="1" t="s">
        <v>4</v>
      </c>
      <c r="B28" s="995">
        <v>149542</v>
      </c>
      <c r="C28" s="996">
        <v>106770</v>
      </c>
      <c r="D28" s="996">
        <v>90464</v>
      </c>
      <c r="E28" s="997">
        <v>88455</v>
      </c>
      <c r="F28" s="998">
        <v>48520</v>
      </c>
      <c r="G28" s="999">
        <v>38435</v>
      </c>
      <c r="H28" s="999">
        <v>34566</v>
      </c>
      <c r="I28" s="1000">
        <v>35766</v>
      </c>
      <c r="J28" s="998">
        <v>198062</v>
      </c>
      <c r="K28" s="999">
        <v>145205</v>
      </c>
      <c r="L28" s="999">
        <v>125030</v>
      </c>
      <c r="M28" s="257">
        <v>124221</v>
      </c>
      <c r="N28" s="5"/>
    </row>
    <row r="29" spans="1:14" x14ac:dyDescent="0.3">
      <c r="A29" s="1" t="s">
        <v>5</v>
      </c>
      <c r="B29" s="998">
        <v>69680</v>
      </c>
      <c r="C29" s="999">
        <v>57785</v>
      </c>
      <c r="D29" s="999">
        <v>45228</v>
      </c>
      <c r="E29" s="1000">
        <v>43675</v>
      </c>
      <c r="F29" s="998">
        <v>22583</v>
      </c>
      <c r="G29" s="999">
        <v>20379</v>
      </c>
      <c r="H29" s="999">
        <v>16580</v>
      </c>
      <c r="I29" s="1000">
        <v>16323</v>
      </c>
      <c r="J29" s="998">
        <v>92263</v>
      </c>
      <c r="K29" s="999">
        <v>78164</v>
      </c>
      <c r="L29" s="999">
        <v>61808</v>
      </c>
      <c r="M29" s="257">
        <v>59998</v>
      </c>
      <c r="N29" s="5"/>
    </row>
    <row r="30" spans="1:14" x14ac:dyDescent="0.3">
      <c r="A30" s="1" t="s">
        <v>6</v>
      </c>
      <c r="B30" s="998">
        <v>57617</v>
      </c>
      <c r="C30" s="999">
        <v>55777</v>
      </c>
      <c r="D30" s="999">
        <v>44782</v>
      </c>
      <c r="E30" s="1000">
        <v>43026</v>
      </c>
      <c r="F30" s="998">
        <v>25344</v>
      </c>
      <c r="G30" s="999">
        <v>25574</v>
      </c>
      <c r="H30" s="999">
        <v>19527</v>
      </c>
      <c r="I30" s="1000">
        <v>19675</v>
      </c>
      <c r="J30" s="998">
        <v>82961</v>
      </c>
      <c r="K30" s="999">
        <v>81351</v>
      </c>
      <c r="L30" s="999">
        <v>64309</v>
      </c>
      <c r="M30" s="257">
        <v>62701</v>
      </c>
      <c r="N30" s="5"/>
    </row>
    <row r="31" spans="1:14" ht="15" thickBot="1" x14ac:dyDescent="0.35">
      <c r="A31" s="3" t="s">
        <v>7</v>
      </c>
      <c r="B31" s="1001">
        <v>276839</v>
      </c>
      <c r="C31" s="1002">
        <v>220332</v>
      </c>
      <c r="D31" s="1002">
        <v>180474</v>
      </c>
      <c r="E31" s="1003">
        <v>175156</v>
      </c>
      <c r="F31" s="1001">
        <v>96447</v>
      </c>
      <c r="G31" s="1002">
        <v>84388</v>
      </c>
      <c r="H31" s="1002">
        <v>70673</v>
      </c>
      <c r="I31" s="1003">
        <v>71764</v>
      </c>
      <c r="J31" s="1001">
        <v>373286</v>
      </c>
      <c r="K31" s="1002">
        <v>304720</v>
      </c>
      <c r="L31" s="1002">
        <v>251147</v>
      </c>
      <c r="M31" s="994">
        <v>246920</v>
      </c>
      <c r="N31" s="5"/>
    </row>
    <row r="32" spans="1:14" ht="15.6" x14ac:dyDescent="0.3">
      <c r="A32" s="24"/>
      <c r="F32" s="877"/>
      <c r="N32" s="5"/>
    </row>
    <row r="33" spans="1:20" ht="16.2" thickBot="1" x14ac:dyDescent="0.35">
      <c r="A33" s="7" t="s">
        <v>77</v>
      </c>
      <c r="F33" s="877"/>
      <c r="N33" s="5"/>
    </row>
    <row r="34" spans="1:20" ht="15" customHeight="1" thickBot="1" x14ac:dyDescent="0.35">
      <c r="A34" s="1114" t="s">
        <v>53</v>
      </c>
      <c r="B34" s="1097" t="s">
        <v>1</v>
      </c>
      <c r="C34" s="1098"/>
      <c r="D34" s="1098"/>
      <c r="E34" s="1098"/>
      <c r="F34" s="1097" t="s">
        <v>2</v>
      </c>
      <c r="G34" s="1098"/>
      <c r="H34" s="1098"/>
      <c r="I34" s="1098"/>
      <c r="J34" s="1097" t="s">
        <v>3</v>
      </c>
      <c r="K34" s="1098"/>
      <c r="L34" s="1098"/>
      <c r="M34" s="1099"/>
      <c r="N34" s="5"/>
    </row>
    <row r="35" spans="1:20" ht="15" thickBot="1" x14ac:dyDescent="0.35">
      <c r="A35" s="1115"/>
      <c r="B35" s="13">
        <v>2001</v>
      </c>
      <c r="C35" s="14">
        <v>2010</v>
      </c>
      <c r="D35" s="14">
        <v>2014</v>
      </c>
      <c r="E35" s="15">
        <v>2015</v>
      </c>
      <c r="F35" s="13">
        <v>2001</v>
      </c>
      <c r="G35" s="14">
        <v>2010</v>
      </c>
      <c r="H35" s="14">
        <v>2014</v>
      </c>
      <c r="I35" s="15">
        <v>2015</v>
      </c>
      <c r="J35" s="13">
        <v>2001</v>
      </c>
      <c r="K35" s="14">
        <v>2010</v>
      </c>
      <c r="L35" s="14">
        <v>2014</v>
      </c>
      <c r="M35" s="15">
        <v>2015</v>
      </c>
      <c r="N35" s="5"/>
    </row>
    <row r="36" spans="1:20" x14ac:dyDescent="0.3">
      <c r="A36" s="70" t="s">
        <v>4</v>
      </c>
      <c r="B36" s="995">
        <v>4109</v>
      </c>
      <c r="C36" s="996">
        <v>1594</v>
      </c>
      <c r="D36" s="996">
        <v>1553</v>
      </c>
      <c r="E36" s="997">
        <f>Tutto!T68</f>
        <v>1666</v>
      </c>
      <c r="F36" s="998">
        <v>1675</v>
      </c>
      <c r="G36" s="999">
        <v>473</v>
      </c>
      <c r="H36" s="999">
        <v>458</v>
      </c>
      <c r="I36" s="1000">
        <f>Tutto!U68</f>
        <v>459</v>
      </c>
      <c r="J36" s="998">
        <v>5784</v>
      </c>
      <c r="K36" s="999">
        <v>2067</v>
      </c>
      <c r="L36" s="999">
        <v>2011</v>
      </c>
      <c r="M36" s="257">
        <f>E36+I36</f>
        <v>2125</v>
      </c>
      <c r="N36" s="5"/>
    </row>
    <row r="37" spans="1:20" x14ac:dyDescent="0.3">
      <c r="A37" s="70" t="s">
        <v>5</v>
      </c>
      <c r="B37" s="998">
        <v>1814</v>
      </c>
      <c r="C37" s="999">
        <v>1295</v>
      </c>
      <c r="D37" s="999">
        <v>1053</v>
      </c>
      <c r="E37" s="1000">
        <f>Tutto!T69</f>
        <v>1047</v>
      </c>
      <c r="F37" s="998">
        <v>837</v>
      </c>
      <c r="G37" s="999">
        <v>247</v>
      </c>
      <c r="H37" s="999">
        <v>189</v>
      </c>
      <c r="I37" s="1000">
        <f>Tutto!U69</f>
        <v>196</v>
      </c>
      <c r="J37" s="998">
        <v>2651</v>
      </c>
      <c r="K37" s="999">
        <v>1542</v>
      </c>
      <c r="L37" s="999">
        <v>1242</v>
      </c>
      <c r="M37" s="257">
        <f t="shared" ref="M37:M38" si="0">E37+I37</f>
        <v>1243</v>
      </c>
      <c r="N37" s="5"/>
    </row>
    <row r="38" spans="1:20" x14ac:dyDescent="0.3">
      <c r="A38" s="70" t="s">
        <v>6</v>
      </c>
      <c r="B38" s="998">
        <v>1800</v>
      </c>
      <c r="C38" s="999">
        <v>1742</v>
      </c>
      <c r="D38" s="999">
        <v>1429</v>
      </c>
      <c r="E38" s="1000">
        <f>Tutto!T70</f>
        <v>1426</v>
      </c>
      <c r="F38" s="998">
        <v>661</v>
      </c>
      <c r="G38" s="999">
        <v>280</v>
      </c>
      <c r="H38" s="999">
        <v>261</v>
      </c>
      <c r="I38" s="1000">
        <f>Tutto!U70</f>
        <v>240</v>
      </c>
      <c r="J38" s="998">
        <v>2461</v>
      </c>
      <c r="K38" s="999">
        <v>2022</v>
      </c>
      <c r="L38" s="999">
        <v>1690</v>
      </c>
      <c r="M38" s="257">
        <f t="shared" si="0"/>
        <v>1666</v>
      </c>
      <c r="N38" s="5"/>
    </row>
    <row r="39" spans="1:20" ht="15" thickBot="1" x14ac:dyDescent="0.35">
      <c r="A39" s="26" t="s">
        <v>7</v>
      </c>
      <c r="B39" s="1001">
        <v>7723</v>
      </c>
      <c r="C39" s="1002">
        <v>4631</v>
      </c>
      <c r="D39" s="1002">
        <v>4035</v>
      </c>
      <c r="E39" s="1003">
        <f>SUM(E36:E38)</f>
        <v>4139</v>
      </c>
      <c r="F39" s="1001">
        <v>3173</v>
      </c>
      <c r="G39" s="1002">
        <v>1000</v>
      </c>
      <c r="H39" s="1002">
        <v>908</v>
      </c>
      <c r="I39" s="1003">
        <f>SUM(I36:I38)</f>
        <v>895</v>
      </c>
      <c r="J39" s="1001">
        <v>10896</v>
      </c>
      <c r="K39" s="1002">
        <v>5631</v>
      </c>
      <c r="L39" s="1002">
        <v>4943</v>
      </c>
      <c r="M39" s="994">
        <f>SUM(M36:M38)</f>
        <v>5034</v>
      </c>
      <c r="N39" s="5"/>
      <c r="O39" s="5">
        <f>Tutto!V71</f>
        <v>5034</v>
      </c>
    </row>
    <row r="40" spans="1:20" ht="15" thickBot="1" x14ac:dyDescent="0.35">
      <c r="F40" s="877"/>
      <c r="K40" s="877"/>
      <c r="N40" s="5"/>
    </row>
    <row r="41" spans="1:20" ht="15" customHeight="1" thickBot="1" x14ac:dyDescent="0.35">
      <c r="A41" s="1114" t="s">
        <v>339</v>
      </c>
      <c r="B41" s="1097" t="s">
        <v>1</v>
      </c>
      <c r="C41" s="1098"/>
      <c r="D41" s="1098"/>
      <c r="E41" s="1098"/>
      <c r="F41" s="1097" t="s">
        <v>2</v>
      </c>
      <c r="G41" s="1098"/>
      <c r="H41" s="1098"/>
      <c r="I41" s="1098"/>
      <c r="J41" s="1097" t="s">
        <v>3</v>
      </c>
      <c r="K41" s="1098"/>
      <c r="L41" s="1098"/>
      <c r="M41" s="1099"/>
      <c r="N41" s="5"/>
    </row>
    <row r="42" spans="1:20" ht="30.6" customHeight="1" thickBot="1" x14ac:dyDescent="0.35">
      <c r="A42" s="1115"/>
      <c r="B42" s="13">
        <v>2001</v>
      </c>
      <c r="C42" s="14">
        <v>2010</v>
      </c>
      <c r="D42" s="14">
        <v>2014</v>
      </c>
      <c r="E42" s="15">
        <v>2015</v>
      </c>
      <c r="F42" s="13">
        <v>2001</v>
      </c>
      <c r="G42" s="14">
        <v>2010</v>
      </c>
      <c r="H42" s="14">
        <v>2014</v>
      </c>
      <c r="I42" s="15">
        <v>2015</v>
      </c>
      <c r="J42" s="13">
        <v>2001</v>
      </c>
      <c r="K42" s="14">
        <v>2010</v>
      </c>
      <c r="L42" s="14">
        <v>2014</v>
      </c>
      <c r="M42" s="15">
        <v>2015</v>
      </c>
      <c r="N42" s="5"/>
      <c r="P42" s="1065" t="s">
        <v>78</v>
      </c>
      <c r="Q42" s="753"/>
      <c r="R42" s="753"/>
      <c r="S42" s="753"/>
      <c r="T42" s="753"/>
    </row>
    <row r="43" spans="1:20" ht="15" customHeight="1" thickBot="1" x14ac:dyDescent="0.35">
      <c r="A43" s="70" t="s">
        <v>4</v>
      </c>
      <c r="B43" s="995">
        <v>140</v>
      </c>
      <c r="C43" s="996">
        <v>20</v>
      </c>
      <c r="D43" s="996">
        <v>12</v>
      </c>
      <c r="E43" s="997">
        <f>R46</f>
        <v>31</v>
      </c>
      <c r="F43" s="998">
        <v>104</v>
      </c>
      <c r="G43" s="999">
        <v>24</v>
      </c>
      <c r="H43" s="999">
        <v>16</v>
      </c>
      <c r="I43" s="1000">
        <f>S46</f>
        <v>22</v>
      </c>
      <c r="J43" s="998">
        <v>244</v>
      </c>
      <c r="K43" s="999">
        <v>44</v>
      </c>
      <c r="L43" s="999">
        <v>28</v>
      </c>
      <c r="M43" s="257">
        <f>E43+I43</f>
        <v>53</v>
      </c>
      <c r="N43" s="5"/>
      <c r="P43" s="1066" t="s">
        <v>79</v>
      </c>
      <c r="Q43" s="753"/>
      <c r="R43" s="753"/>
      <c r="S43" s="753"/>
      <c r="T43" s="753"/>
    </row>
    <row r="44" spans="1:20" ht="15" customHeight="1" thickBot="1" x14ac:dyDescent="0.35">
      <c r="A44" s="70" t="s">
        <v>5</v>
      </c>
      <c r="B44" s="998">
        <v>41</v>
      </c>
      <c r="C44" s="999">
        <v>18</v>
      </c>
      <c r="D44" s="999">
        <v>12</v>
      </c>
      <c r="E44" s="1000">
        <f t="shared" ref="E44:E45" si="1">R47</f>
        <v>16</v>
      </c>
      <c r="F44" s="998">
        <v>50</v>
      </c>
      <c r="G44" s="999">
        <v>11</v>
      </c>
      <c r="H44" s="999">
        <v>12</v>
      </c>
      <c r="I44" s="1000">
        <f t="shared" ref="I44:I45" si="2">S47</f>
        <v>6</v>
      </c>
      <c r="J44" s="998">
        <v>91</v>
      </c>
      <c r="K44" s="999">
        <v>29</v>
      </c>
      <c r="L44" s="999">
        <v>24</v>
      </c>
      <c r="M44" s="257">
        <f t="shared" ref="M44:M45" si="3">E44+I44</f>
        <v>22</v>
      </c>
      <c r="N44" s="5"/>
      <c r="P44" s="1067" t="s">
        <v>80</v>
      </c>
      <c r="Q44" s="754"/>
      <c r="R44" s="1068" t="s">
        <v>81</v>
      </c>
      <c r="S44" s="755"/>
      <c r="T44" s="1069" t="s">
        <v>82</v>
      </c>
    </row>
    <row r="45" spans="1:20" ht="15" customHeight="1" thickBot="1" x14ac:dyDescent="0.35">
      <c r="A45" s="70" t="s">
        <v>6</v>
      </c>
      <c r="B45" s="998">
        <v>66</v>
      </c>
      <c r="C45" s="999">
        <v>34</v>
      </c>
      <c r="D45" s="999">
        <v>27</v>
      </c>
      <c r="E45" s="1000">
        <f t="shared" si="1"/>
        <v>24</v>
      </c>
      <c r="F45" s="998">
        <v>49</v>
      </c>
      <c r="G45" s="999">
        <v>14</v>
      </c>
      <c r="H45" s="999">
        <v>11</v>
      </c>
      <c r="I45" s="1000">
        <f t="shared" si="2"/>
        <v>18</v>
      </c>
      <c r="J45" s="998">
        <v>115</v>
      </c>
      <c r="K45" s="999">
        <v>48</v>
      </c>
      <c r="L45" s="999">
        <v>38</v>
      </c>
      <c r="M45" s="257">
        <f t="shared" si="3"/>
        <v>42</v>
      </c>
      <c r="N45" s="5"/>
      <c r="P45" s="756"/>
      <c r="Q45" s="757"/>
      <c r="R45" s="1070" t="s">
        <v>83</v>
      </c>
      <c r="S45" s="1071" t="s">
        <v>84</v>
      </c>
      <c r="T45" s="758"/>
    </row>
    <row r="46" spans="1:20" ht="15" customHeight="1" thickBot="1" x14ac:dyDescent="0.35">
      <c r="A46" s="26" t="s">
        <v>7</v>
      </c>
      <c r="B46" s="1001">
        <v>247</v>
      </c>
      <c r="C46" s="1002">
        <v>72</v>
      </c>
      <c r="D46" s="1002">
        <v>51</v>
      </c>
      <c r="E46" s="1003">
        <f>SUM(E43:E45)</f>
        <v>71</v>
      </c>
      <c r="F46" s="1001">
        <v>203</v>
      </c>
      <c r="G46" s="1002">
        <v>49</v>
      </c>
      <c r="H46" s="1002">
        <v>39</v>
      </c>
      <c r="I46" s="1003">
        <f>SUM(I43:I45)</f>
        <v>46</v>
      </c>
      <c r="J46" s="1001">
        <v>450</v>
      </c>
      <c r="K46" s="1002">
        <v>121</v>
      </c>
      <c r="L46" s="1002">
        <v>90</v>
      </c>
      <c r="M46" s="994">
        <f>SUM(M43:M45)</f>
        <v>117</v>
      </c>
      <c r="N46" s="5"/>
      <c r="P46" s="1072" t="s">
        <v>85</v>
      </c>
      <c r="Q46" s="1073" t="s">
        <v>4</v>
      </c>
      <c r="R46" s="1074">
        <v>31</v>
      </c>
      <c r="S46" s="1075">
        <v>22</v>
      </c>
      <c r="T46" s="1076">
        <v>53</v>
      </c>
    </row>
    <row r="47" spans="1:20" ht="15" thickBot="1" x14ac:dyDescent="0.35">
      <c r="F47" s="877"/>
      <c r="K47" s="877"/>
      <c r="N47" s="5"/>
      <c r="P47" s="759"/>
      <c r="Q47" s="1077" t="s">
        <v>5</v>
      </c>
      <c r="R47" s="1078">
        <v>16</v>
      </c>
      <c r="S47" s="1079">
        <v>6</v>
      </c>
      <c r="T47" s="1080">
        <v>22</v>
      </c>
    </row>
    <row r="48" spans="1:20" ht="15" customHeight="1" thickBot="1" x14ac:dyDescent="0.35">
      <c r="A48" s="1114" t="s">
        <v>262</v>
      </c>
      <c r="B48" s="1097" t="s">
        <v>1</v>
      </c>
      <c r="C48" s="1098"/>
      <c r="D48" s="1098"/>
      <c r="E48" s="1098"/>
      <c r="F48" s="1097" t="s">
        <v>2</v>
      </c>
      <c r="G48" s="1098"/>
      <c r="H48" s="1098"/>
      <c r="I48" s="1098"/>
      <c r="J48" s="1097" t="s">
        <v>3</v>
      </c>
      <c r="K48" s="1098"/>
      <c r="L48" s="1098"/>
      <c r="M48" s="1099"/>
      <c r="N48" s="5"/>
      <c r="P48" s="759"/>
      <c r="Q48" s="1077" t="s">
        <v>86</v>
      </c>
      <c r="R48" s="1078">
        <v>24</v>
      </c>
      <c r="S48" s="1079">
        <v>18</v>
      </c>
      <c r="T48" s="1080">
        <v>42</v>
      </c>
    </row>
    <row r="49" spans="1:20" ht="15" thickBot="1" x14ac:dyDescent="0.35">
      <c r="A49" s="1115"/>
      <c r="B49" s="13">
        <v>2001</v>
      </c>
      <c r="C49" s="14">
        <v>2010</v>
      </c>
      <c r="D49" s="14">
        <v>2014</v>
      </c>
      <c r="E49" s="15">
        <v>2015</v>
      </c>
      <c r="F49" s="13">
        <v>2001</v>
      </c>
      <c r="G49" s="14">
        <v>2010</v>
      </c>
      <c r="H49" s="14">
        <v>2014</v>
      </c>
      <c r="I49" s="15">
        <v>2015</v>
      </c>
      <c r="J49" s="13">
        <v>2001</v>
      </c>
      <c r="K49" s="14">
        <v>2010</v>
      </c>
      <c r="L49" s="14">
        <v>2014</v>
      </c>
      <c r="M49" s="15">
        <v>2015</v>
      </c>
      <c r="N49" s="5"/>
      <c r="P49" s="1081" t="s">
        <v>82</v>
      </c>
      <c r="Q49" s="757"/>
      <c r="R49" s="1082">
        <v>71</v>
      </c>
      <c r="S49" s="1083">
        <v>46</v>
      </c>
      <c r="T49" s="1084">
        <v>117</v>
      </c>
    </row>
    <row r="50" spans="1:20" x14ac:dyDescent="0.3">
      <c r="A50" s="70" t="s">
        <v>4</v>
      </c>
      <c r="B50" s="995">
        <v>4</v>
      </c>
      <c r="C50" s="996">
        <v>1</v>
      </c>
      <c r="D50" s="996">
        <v>0</v>
      </c>
      <c r="E50" s="997">
        <f>'Mot.conpax SPSS 2 OK'!U9+'Mot.conpax SPSS 2 OK'!U31</f>
        <v>0</v>
      </c>
      <c r="F50" s="998">
        <v>1</v>
      </c>
      <c r="G50" s="999">
        <v>0</v>
      </c>
      <c r="H50" s="999">
        <v>0</v>
      </c>
      <c r="I50" s="1000">
        <f>'Mot.conpax SPSS 2 OK'!U17+'Mot.conpax SPSS 2 OK'!U39</f>
        <v>0</v>
      </c>
      <c r="J50" s="998">
        <v>5</v>
      </c>
      <c r="K50" s="999">
        <v>1</v>
      </c>
      <c r="L50" s="999">
        <v>0</v>
      </c>
      <c r="M50" s="257">
        <f>E50+I50</f>
        <v>0</v>
      </c>
      <c r="N50" s="5"/>
    </row>
    <row r="51" spans="1:20" x14ac:dyDescent="0.3">
      <c r="A51" s="70" t="s">
        <v>5</v>
      </c>
      <c r="B51" s="998">
        <v>3</v>
      </c>
      <c r="C51" s="999">
        <v>0</v>
      </c>
      <c r="D51" s="999">
        <v>1</v>
      </c>
      <c r="E51" s="1000">
        <f>'Mot.conpax SPSS 2 OK'!U179</f>
        <v>1</v>
      </c>
      <c r="F51" s="998">
        <v>3</v>
      </c>
      <c r="G51" s="999">
        <v>0</v>
      </c>
      <c r="H51" s="999">
        <v>2</v>
      </c>
      <c r="I51" s="1000">
        <f>'Mot.conpax SPSS 2 OK'!V110</f>
        <v>1</v>
      </c>
      <c r="J51" s="998">
        <v>6</v>
      </c>
      <c r="K51" s="999">
        <v>0</v>
      </c>
      <c r="L51" s="999">
        <v>3</v>
      </c>
      <c r="M51" s="257">
        <f t="shared" ref="M51:M52" si="4">E51+I51</f>
        <v>2</v>
      </c>
      <c r="N51" s="5"/>
    </row>
    <row r="52" spans="1:20" x14ac:dyDescent="0.3">
      <c r="A52" s="70" t="s">
        <v>6</v>
      </c>
      <c r="B52" s="998">
        <v>4</v>
      </c>
      <c r="C52" s="999">
        <v>2</v>
      </c>
      <c r="D52" s="999">
        <v>1</v>
      </c>
      <c r="E52" s="1000">
        <f>'Mot.conpax SPSS 2 OK'!U11+'Mot.conpax SPSS 2 OK'!U33</f>
        <v>0</v>
      </c>
      <c r="F52" s="998">
        <v>4</v>
      </c>
      <c r="G52" s="999">
        <v>1</v>
      </c>
      <c r="H52" s="999">
        <v>1</v>
      </c>
      <c r="I52" s="1000">
        <f>'Mot.conpax SPSS 2 OK'!U19+'Mot.conpax SPSS 2 OK'!U41</f>
        <v>0</v>
      </c>
      <c r="J52" s="998">
        <v>8</v>
      </c>
      <c r="K52" s="999">
        <v>3</v>
      </c>
      <c r="L52" s="999">
        <v>2</v>
      </c>
      <c r="M52" s="257">
        <f t="shared" si="4"/>
        <v>0</v>
      </c>
      <c r="N52" s="5"/>
    </row>
    <row r="53" spans="1:20" ht="15" thickBot="1" x14ac:dyDescent="0.35">
      <c r="A53" s="71" t="s">
        <v>7</v>
      </c>
      <c r="B53" s="1001">
        <v>11</v>
      </c>
      <c r="C53" s="1002">
        <v>3</v>
      </c>
      <c r="D53" s="1002">
        <v>2</v>
      </c>
      <c r="E53" s="1003">
        <f>SUM(E50:E52)</f>
        <v>1</v>
      </c>
      <c r="F53" s="1001">
        <v>8</v>
      </c>
      <c r="G53" s="1002">
        <v>1</v>
      </c>
      <c r="H53" s="1002">
        <v>3</v>
      </c>
      <c r="I53" s="1003">
        <f>SUM(I50:I52)</f>
        <v>1</v>
      </c>
      <c r="J53" s="1001">
        <v>19</v>
      </c>
      <c r="K53" s="1002">
        <v>4</v>
      </c>
      <c r="L53" s="1002">
        <v>5</v>
      </c>
      <c r="M53" s="994">
        <f>SUM(M50:M52)</f>
        <v>2</v>
      </c>
      <c r="N53" s="5"/>
    </row>
    <row r="54" spans="1:20" ht="15" thickBot="1" x14ac:dyDescent="0.35">
      <c r="F54" s="877"/>
      <c r="K54" s="877"/>
      <c r="N54" s="5"/>
    </row>
    <row r="55" spans="1:20" ht="15" customHeight="1" thickBot="1" x14ac:dyDescent="0.35">
      <c r="A55" s="1114" t="s">
        <v>287</v>
      </c>
      <c r="B55" s="1097" t="s">
        <v>1</v>
      </c>
      <c r="C55" s="1098"/>
      <c r="D55" s="1098"/>
      <c r="E55" s="1098"/>
      <c r="F55" s="1097" t="s">
        <v>2</v>
      </c>
      <c r="G55" s="1098"/>
      <c r="H55" s="1098"/>
      <c r="I55" s="1098"/>
      <c r="J55" s="1097" t="s">
        <v>3</v>
      </c>
      <c r="K55" s="1098"/>
      <c r="L55" s="1098"/>
      <c r="M55" s="1099"/>
      <c r="N55" s="5"/>
    </row>
    <row r="56" spans="1:20" ht="28.8" customHeight="1" thickBot="1" x14ac:dyDescent="0.35">
      <c r="A56" s="1115"/>
      <c r="B56" s="13">
        <v>2001</v>
      </c>
      <c r="C56" s="14">
        <v>2010</v>
      </c>
      <c r="D56" s="14">
        <v>2014</v>
      </c>
      <c r="E56" s="15">
        <v>2015</v>
      </c>
      <c r="F56" s="13">
        <v>2001</v>
      </c>
      <c r="G56" s="14">
        <v>2010</v>
      </c>
      <c r="H56" s="14">
        <v>2014</v>
      </c>
      <c r="I56" s="15">
        <v>2015</v>
      </c>
      <c r="J56" s="13">
        <v>2001</v>
      </c>
      <c r="K56" s="14">
        <v>2010</v>
      </c>
      <c r="L56" s="14">
        <v>2014</v>
      </c>
      <c r="M56" s="15">
        <v>2015</v>
      </c>
      <c r="N56" s="5"/>
    </row>
    <row r="57" spans="1:20" x14ac:dyDescent="0.3">
      <c r="A57" s="70" t="s">
        <v>4</v>
      </c>
      <c r="B57" s="995">
        <v>28</v>
      </c>
      <c r="C57" s="996">
        <v>4</v>
      </c>
      <c r="D57" s="996">
        <v>1</v>
      </c>
      <c r="E57" s="997">
        <f>'Mot.conpax SPSS 2 OK'!V9+'Mot.conpax SPSS 2 OK'!V31+'Mot.conpax SPSS 2 OK'!U77+'Mot.conpax SPSS 2 OK'!U116+'Mot.conpax SPSS 2 OK'!U185</f>
        <v>8</v>
      </c>
      <c r="F57" s="998">
        <v>22</v>
      </c>
      <c r="G57" s="999">
        <v>5</v>
      </c>
      <c r="H57" s="999">
        <v>3</v>
      </c>
      <c r="I57" s="1000">
        <f>'Mot.conpax SPSS 2 OK'!V17+'Mot.conpax SPSS 2 OK'!V39+'Mot.conpax SPSS 2 OK'!V77+'Mot.conpax SPSS 2 OK'!V116+'Mot.conpax SPSS 2 OK'!V185</f>
        <v>5</v>
      </c>
      <c r="J57" s="998">
        <v>50</v>
      </c>
      <c r="K57" s="999">
        <v>9</v>
      </c>
      <c r="L57" s="999">
        <v>4</v>
      </c>
      <c r="M57" s="257">
        <f>E57+I57</f>
        <v>13</v>
      </c>
      <c r="N57" s="5"/>
    </row>
    <row r="58" spans="1:20" x14ac:dyDescent="0.3">
      <c r="A58" s="70" t="s">
        <v>5</v>
      </c>
      <c r="B58" s="998">
        <v>4</v>
      </c>
      <c r="C58" s="999">
        <v>7</v>
      </c>
      <c r="D58" s="999">
        <v>6</v>
      </c>
      <c r="E58" s="1000">
        <f>'Mot.conpax SPSS 2 OK'!V10+'Mot.conpax SPSS 2 OK'!V32+'Mot.conpax SPSS 2 OK'!U78+'Mot.conpax SPSS 2 OK'!U117+'Mot.conpax SPSS 2 OK'!U186</f>
        <v>4</v>
      </c>
      <c r="F58" s="998">
        <v>3</v>
      </c>
      <c r="G58" s="999">
        <v>3</v>
      </c>
      <c r="H58" s="999">
        <v>3</v>
      </c>
      <c r="I58" s="1000">
        <f>'Mot.conpax SPSS 2 OK'!V18+'Mot.conpax SPSS 2 OK'!V40+'Mot.conpax SPSS 2 OK'!V117+'Mot.conpax SPSS 2 OK'!V186+'Mot.conpax SPSS 2 OK'!V78+'Mot.conpax SPSS 2 OK'!V117+'Mot.conpax SPSS 2 OK'!V186</f>
        <v>1</v>
      </c>
      <c r="J58" s="998">
        <v>7</v>
      </c>
      <c r="K58" s="999">
        <v>10</v>
      </c>
      <c r="L58" s="999">
        <v>9</v>
      </c>
      <c r="M58" s="257">
        <f t="shared" ref="M58:M59" si="5">E58+I58</f>
        <v>5</v>
      </c>
      <c r="N58" s="5"/>
    </row>
    <row r="59" spans="1:20" x14ac:dyDescent="0.3">
      <c r="A59" s="70" t="s">
        <v>6</v>
      </c>
      <c r="B59" s="998">
        <v>35</v>
      </c>
      <c r="C59" s="999">
        <v>17</v>
      </c>
      <c r="D59" s="999">
        <v>8</v>
      </c>
      <c r="E59" s="1000">
        <f>'Mot.conpax SPSS 2 OK'!V11+'Mot.conpax SPSS 2 OK'!V33+'Mot.conpax SPSS 2 OK'!U79+'Mot.conpax SPSS 2 OK'!U118+'Mot.conpax SPSS 2 OK'!U151+'Mot.conpax SPSS 2 OK'!U187+'Mot.conpax SPSS 2 OK'!U221</f>
        <v>16</v>
      </c>
      <c r="F59" s="998">
        <v>18</v>
      </c>
      <c r="G59" s="999">
        <v>11</v>
      </c>
      <c r="H59" s="999">
        <v>2</v>
      </c>
      <c r="I59" s="1000">
        <f>'Mot.conpax SPSS 2 OK'!V19+'Mot.conpax SPSS 2 OK'!V41+'Mot.conpax SPSS 2 OK'!V79+'Mot.conpax SPSS 2 OK'!V118+'Mot.conpax SPSS 2 OK'!V151+'Mot.conpax SPSS 2 OK'!V187+'Mot.conpax SPSS 2 OK'!V221</f>
        <v>4</v>
      </c>
      <c r="J59" s="998">
        <v>53</v>
      </c>
      <c r="K59" s="999">
        <v>28</v>
      </c>
      <c r="L59" s="999">
        <v>10</v>
      </c>
      <c r="M59" s="257">
        <f t="shared" si="5"/>
        <v>20</v>
      </c>
      <c r="N59" s="5"/>
    </row>
    <row r="60" spans="1:20" ht="15" thickBot="1" x14ac:dyDescent="0.35">
      <c r="A60" s="71" t="s">
        <v>7</v>
      </c>
      <c r="B60" s="1001">
        <v>67</v>
      </c>
      <c r="C60" s="1002">
        <v>28</v>
      </c>
      <c r="D60" s="1002">
        <v>15</v>
      </c>
      <c r="E60" s="1003">
        <f>SUM(E57:E59)</f>
        <v>28</v>
      </c>
      <c r="F60" s="1001">
        <v>43</v>
      </c>
      <c r="G60" s="1002">
        <v>19</v>
      </c>
      <c r="H60" s="1002">
        <v>8</v>
      </c>
      <c r="I60" s="1003">
        <f>SUM(I57:I59)</f>
        <v>10</v>
      </c>
      <c r="J60" s="1001">
        <v>110</v>
      </c>
      <c r="K60" s="1002">
        <v>47</v>
      </c>
      <c r="L60" s="1002">
        <v>23</v>
      </c>
      <c r="M60" s="994">
        <f>SUM(M57:M59)</f>
        <v>38</v>
      </c>
      <c r="N60" s="5"/>
    </row>
    <row r="61" spans="1:20" ht="15" thickBot="1" x14ac:dyDescent="0.35">
      <c r="F61" s="877"/>
      <c r="K61" s="877"/>
      <c r="N61" s="5"/>
    </row>
    <row r="62" spans="1:20" ht="15" customHeight="1" thickBot="1" x14ac:dyDescent="0.35">
      <c r="A62" s="1114" t="s">
        <v>288</v>
      </c>
      <c r="B62" s="1097" t="s">
        <v>1</v>
      </c>
      <c r="C62" s="1098"/>
      <c r="D62" s="1098"/>
      <c r="E62" s="1098"/>
      <c r="F62" s="1097" t="s">
        <v>2</v>
      </c>
      <c r="G62" s="1098"/>
      <c r="H62" s="1098"/>
      <c r="I62" s="1098"/>
      <c r="J62" s="1097" t="s">
        <v>3</v>
      </c>
      <c r="K62" s="1098"/>
      <c r="L62" s="1098"/>
      <c r="M62" s="1099"/>
      <c r="N62" s="5"/>
    </row>
    <row r="63" spans="1:20" ht="18" customHeight="1" thickBot="1" x14ac:dyDescent="0.35">
      <c r="A63" s="1115"/>
      <c r="B63" s="13">
        <v>2001</v>
      </c>
      <c r="C63" s="14">
        <v>2010</v>
      </c>
      <c r="D63" s="14">
        <v>2014</v>
      </c>
      <c r="E63" s="15">
        <v>2015</v>
      </c>
      <c r="F63" s="13">
        <v>2001</v>
      </c>
      <c r="G63" s="14">
        <v>2010</v>
      </c>
      <c r="H63" s="14">
        <v>2014</v>
      </c>
      <c r="I63" s="15">
        <v>2015</v>
      </c>
      <c r="J63" s="13">
        <v>2001</v>
      </c>
      <c r="K63" s="14">
        <v>2010</v>
      </c>
      <c r="L63" s="14">
        <v>2014</v>
      </c>
      <c r="M63" s="15">
        <v>2015</v>
      </c>
      <c r="N63" s="5"/>
    </row>
    <row r="64" spans="1:20" x14ac:dyDescent="0.3">
      <c r="A64" s="70" t="s">
        <v>4</v>
      </c>
      <c r="B64" s="995">
        <v>0</v>
      </c>
      <c r="C64" s="996">
        <v>0</v>
      </c>
      <c r="D64" s="996">
        <v>1</v>
      </c>
      <c r="E64" s="997">
        <f>'Mot.conpax SPSS 2 OK'!X9+'Mot.conpax SPSS 2 OK'!X31+'Mot.conpax SPSS 2 OK'!U201</f>
        <v>3</v>
      </c>
      <c r="F64" s="998">
        <v>2</v>
      </c>
      <c r="G64" s="999">
        <v>0</v>
      </c>
      <c r="H64" s="999">
        <v>1</v>
      </c>
      <c r="I64" s="1000">
        <f>'Mot.conpax SPSS 2 OK'!X17+'Mot.conpax SPSS 2 OK'!X39+'Mot.conpax SPSS 2 OK'!V201</f>
        <v>0</v>
      </c>
      <c r="J64" s="998">
        <v>2</v>
      </c>
      <c r="K64" s="999">
        <v>0</v>
      </c>
      <c r="L64" s="999">
        <v>2</v>
      </c>
      <c r="M64" s="257">
        <f>E64+I64</f>
        <v>3</v>
      </c>
      <c r="N64" s="5"/>
    </row>
    <row r="65" spans="1:14" x14ac:dyDescent="0.3">
      <c r="A65" s="70" t="s">
        <v>5</v>
      </c>
      <c r="B65" s="998">
        <v>0</v>
      </c>
      <c r="C65" s="999">
        <v>2</v>
      </c>
      <c r="D65" s="999">
        <v>0</v>
      </c>
      <c r="E65" s="1000">
        <f>'Mot.conpax SPSS 2 OK'!X10+'Mot.conpax SPSS 2 OK'!X32+'Mot.conpax SPSS 2 OK'!U92</f>
        <v>2</v>
      </c>
      <c r="F65" s="998">
        <v>0</v>
      </c>
      <c r="G65" s="999">
        <v>0</v>
      </c>
      <c r="H65" s="999">
        <v>1</v>
      </c>
      <c r="I65" s="1000">
        <f>'Mot.conpax SPSS 2 OK'!X18+'Mot.conpax SPSS 2 OK'!X40+'Mot.conpax SPSS 2 OK'!V92+0</f>
        <v>0</v>
      </c>
      <c r="J65" s="998">
        <v>0</v>
      </c>
      <c r="K65" s="999">
        <v>2</v>
      </c>
      <c r="L65" s="999">
        <v>1</v>
      </c>
      <c r="M65" s="257">
        <f t="shared" ref="M65:M66" si="6">E65+I65</f>
        <v>2</v>
      </c>
      <c r="N65" s="5"/>
    </row>
    <row r="66" spans="1:14" x14ac:dyDescent="0.3">
      <c r="A66" s="70" t="s">
        <v>6</v>
      </c>
      <c r="B66" s="998">
        <v>1</v>
      </c>
      <c r="C66" s="999">
        <v>0</v>
      </c>
      <c r="D66" s="999">
        <v>0</v>
      </c>
      <c r="E66" s="1000">
        <f>0+0</f>
        <v>0</v>
      </c>
      <c r="F66" s="998">
        <v>1</v>
      </c>
      <c r="G66" s="999">
        <v>0</v>
      </c>
      <c r="H66" s="999">
        <v>2</v>
      </c>
      <c r="I66" s="1000">
        <f>'Mot.conpax SPSS 2 OK'!X19+'Mot.conpax SPSS 2 OK'!X41+0</f>
        <v>1</v>
      </c>
      <c r="J66" s="998">
        <v>2</v>
      </c>
      <c r="K66" s="999">
        <v>0</v>
      </c>
      <c r="L66" s="999">
        <v>2</v>
      </c>
      <c r="M66" s="257">
        <f t="shared" si="6"/>
        <v>1</v>
      </c>
      <c r="N66" s="5"/>
    </row>
    <row r="67" spans="1:14" ht="15" thickBot="1" x14ac:dyDescent="0.35">
      <c r="A67" s="71" t="s">
        <v>7</v>
      </c>
      <c r="B67" s="1001">
        <v>1</v>
      </c>
      <c r="C67" s="1002">
        <v>2</v>
      </c>
      <c r="D67" s="1002">
        <v>1</v>
      </c>
      <c r="E67" s="1003">
        <f>SUM(E64:E66)</f>
        <v>5</v>
      </c>
      <c r="F67" s="1001">
        <v>3</v>
      </c>
      <c r="G67" s="1002">
        <v>0</v>
      </c>
      <c r="H67" s="1002">
        <v>4</v>
      </c>
      <c r="I67" s="1003">
        <f>SUM(I64:I66)</f>
        <v>1</v>
      </c>
      <c r="J67" s="1001">
        <v>4</v>
      </c>
      <c r="K67" s="1002">
        <v>2</v>
      </c>
      <c r="L67" s="1002">
        <v>5</v>
      </c>
      <c r="M67" s="994">
        <f>SUM(M64:M66)</f>
        <v>6</v>
      </c>
      <c r="N67" s="5"/>
    </row>
    <row r="68" spans="1:14" ht="15" thickBot="1" x14ac:dyDescent="0.35">
      <c r="F68" s="877"/>
      <c r="K68" s="877"/>
      <c r="N68" s="5"/>
    </row>
    <row r="69" spans="1:14" ht="15" customHeight="1" thickBot="1" x14ac:dyDescent="0.35">
      <c r="A69" s="1114" t="s">
        <v>289</v>
      </c>
      <c r="B69" s="1097" t="s">
        <v>1</v>
      </c>
      <c r="C69" s="1098"/>
      <c r="D69" s="1098"/>
      <c r="E69" s="1098"/>
      <c r="F69" s="1097" t="s">
        <v>2</v>
      </c>
      <c r="G69" s="1098"/>
      <c r="H69" s="1098"/>
      <c r="I69" s="1098"/>
      <c r="J69" s="1097" t="s">
        <v>3</v>
      </c>
      <c r="K69" s="1098"/>
      <c r="L69" s="1098"/>
      <c r="M69" s="1099"/>
      <c r="N69" s="5"/>
    </row>
    <row r="70" spans="1:14" ht="42" customHeight="1" thickBot="1" x14ac:dyDescent="0.35">
      <c r="A70" s="1115"/>
      <c r="B70" s="13">
        <v>2001</v>
      </c>
      <c r="C70" s="14">
        <v>2010</v>
      </c>
      <c r="D70" s="14">
        <v>2014</v>
      </c>
      <c r="E70" s="15">
        <v>2015</v>
      </c>
      <c r="F70" s="13">
        <v>2001</v>
      </c>
      <c r="G70" s="14">
        <v>2010</v>
      </c>
      <c r="H70" s="14">
        <v>2014</v>
      </c>
      <c r="I70" s="15">
        <v>2015</v>
      </c>
      <c r="J70" s="13">
        <v>2001</v>
      </c>
      <c r="K70" s="14">
        <v>2010</v>
      </c>
      <c r="L70" s="14">
        <v>2014</v>
      </c>
      <c r="M70" s="15">
        <v>2015</v>
      </c>
      <c r="N70" s="5"/>
    </row>
    <row r="71" spans="1:14" x14ac:dyDescent="0.3">
      <c r="A71" s="70" t="s">
        <v>4</v>
      </c>
      <c r="B71" s="995">
        <v>104</v>
      </c>
      <c r="C71" s="996">
        <v>17</v>
      </c>
      <c r="D71" s="996">
        <v>10</v>
      </c>
      <c r="E71" s="997">
        <f>'Mot.conpax SPSS 2 OK'!T9+'Mot.conpax SPSS 2 OK'!W9+'Mot.conpax SPSS 2 OK'!T31+'Mot.conpax SPSS 2 OK'!W31+'Mot.conpax SPSS 2 OK'!U85+'Mot.conpax SPSS 2 OK'!U124+'Mot.conpax SPSS 2 OK'!U157+'Mot.conpax SPSS 2 OK'!U193</f>
        <v>22</v>
      </c>
      <c r="F71" s="998">
        <v>78</v>
      </c>
      <c r="G71" s="999">
        <v>23</v>
      </c>
      <c r="H71" s="999">
        <v>14</v>
      </c>
      <c r="I71" s="1000">
        <f>'Mot.conpax SPSS 2 OK'!T17+'Mot.conpax SPSS 2 OK'!W17+'Mot.conpax SPSS 2 OK'!T39+'Mot.conpax SPSS 2 OK'!W39+'Mot.conpax SPSS 2 OK'!V85+'Mot.conpax SPSS 2 OK'!V124+'Mot.conpax SPSS 2 OK'!V157+'Mot.conpax SPSS 2 OK'!V193</f>
        <v>23</v>
      </c>
      <c r="J71" s="998">
        <v>182</v>
      </c>
      <c r="K71" s="999">
        <v>40</v>
      </c>
      <c r="L71" s="999">
        <v>24</v>
      </c>
      <c r="M71" s="257">
        <f>E71+I71</f>
        <v>45</v>
      </c>
      <c r="N71" s="5"/>
    </row>
    <row r="72" spans="1:14" x14ac:dyDescent="0.3">
      <c r="A72" s="70" t="s">
        <v>5</v>
      </c>
      <c r="B72" s="998">
        <v>28</v>
      </c>
      <c r="C72" s="999">
        <v>11</v>
      </c>
      <c r="D72" s="999">
        <v>5</v>
      </c>
      <c r="E72" s="1000">
        <f>'Mot.conpax SPSS 2 OK'!T10+'Mot.conpax SPSS 2 OK'!W10+'Mot.conpax SPSS 2 OK'!T32+'Mot.conpax SPSS 2 OK'!W32+'Mot.conpax SPSS 2 OK'!U86+'Mot.conpax SPSS 2 OK'!U158+'Mot.conpax SPSS 2 OK'!U194</f>
        <v>9</v>
      </c>
      <c r="F72" s="998">
        <v>40</v>
      </c>
      <c r="G72" s="999">
        <v>13</v>
      </c>
      <c r="H72" s="999">
        <v>5</v>
      </c>
      <c r="I72" s="1000">
        <f>'Mot.conpax SPSS 2 OK'!T18+'Mot.conpax SPSS 2 OK'!W18+'Mot.conpax SPSS 2 OK'!T40+'Mot.conpax SPSS 2 OK'!W40+'Mot.conpax SPSS 2 OK'!V158+'Mot.conpax SPSS 2 OK'!V194</f>
        <v>5</v>
      </c>
      <c r="J72" s="998">
        <v>68</v>
      </c>
      <c r="K72" s="999">
        <v>24</v>
      </c>
      <c r="L72" s="999">
        <v>10</v>
      </c>
      <c r="M72" s="257">
        <f t="shared" ref="M72:M73" si="7">E72+I72</f>
        <v>14</v>
      </c>
      <c r="N72" s="5"/>
    </row>
    <row r="73" spans="1:14" x14ac:dyDescent="0.3">
      <c r="A73" s="70" t="s">
        <v>6</v>
      </c>
      <c r="B73" s="998">
        <v>25</v>
      </c>
      <c r="C73" s="999">
        <v>11</v>
      </c>
      <c r="D73" s="999">
        <v>15</v>
      </c>
      <c r="E73" s="1000">
        <f>'Mot.conpax SPSS 2 OK'!T11+'Mot.conpax SPSS 2 OK'!W11+'Mot.conpax SPSS 2 OK'!T33+'Mot.conpax SPSS 2 OK'!W33+'Mot.conpax SPSS 2 OK'!U104+'Mot.conpax SPSS 2 OK'!U159+'Mot.conpax SPSS 2 OK'!U195</f>
        <v>9</v>
      </c>
      <c r="F73" s="998">
        <v>29</v>
      </c>
      <c r="G73" s="999">
        <v>6</v>
      </c>
      <c r="H73" s="999">
        <v>8</v>
      </c>
      <c r="I73" s="1000">
        <f>'Mot.conpax SPSS 2 OK'!T19+'Mot.conpax SPSS 2 OK'!W19+'Mot.conpax SPSS 2 OK'!T41+'Mot.conpax SPSS 2 OK'!W41+'Mot.conpax SPSS 2 OK'!V86+'Mot.conpax SPSS 2 OK'!V104++'Mot.conpax SPSS 2 OK'!V159+'Mot.conpax SPSS 2 OK'!V195</f>
        <v>15</v>
      </c>
      <c r="J73" s="998">
        <v>54</v>
      </c>
      <c r="K73" s="999">
        <v>17</v>
      </c>
      <c r="L73" s="999">
        <v>23</v>
      </c>
      <c r="M73" s="257">
        <f t="shared" si="7"/>
        <v>24</v>
      </c>
      <c r="N73" s="5"/>
    </row>
    <row r="74" spans="1:14" ht="15" thickBot="1" x14ac:dyDescent="0.35">
      <c r="A74" s="71" t="s">
        <v>7</v>
      </c>
      <c r="B74" s="1001">
        <v>157</v>
      </c>
      <c r="C74" s="1002">
        <v>39</v>
      </c>
      <c r="D74" s="1002">
        <v>30</v>
      </c>
      <c r="E74" s="1003">
        <f>SUM(E71:E73)</f>
        <v>40</v>
      </c>
      <c r="F74" s="1001">
        <v>147</v>
      </c>
      <c r="G74" s="1002">
        <v>42</v>
      </c>
      <c r="H74" s="1002">
        <v>27</v>
      </c>
      <c r="I74" s="1003">
        <f>SUM(I71:I73)</f>
        <v>43</v>
      </c>
      <c r="J74" s="1001">
        <v>304</v>
      </c>
      <c r="K74" s="1002">
        <v>81</v>
      </c>
      <c r="L74" s="1002">
        <v>57</v>
      </c>
      <c r="M74" s="994">
        <f>SUM(M71:M73)</f>
        <v>83</v>
      </c>
      <c r="N74" s="5"/>
    </row>
    <row r="75" spans="1:14" ht="15" thickBot="1" x14ac:dyDescent="0.35">
      <c r="F75" s="877"/>
      <c r="K75" s="877"/>
      <c r="N75" s="5"/>
    </row>
    <row r="76" spans="1:14" ht="15" customHeight="1" thickBot="1" x14ac:dyDescent="0.35">
      <c r="A76" s="1114" t="s">
        <v>290</v>
      </c>
      <c r="B76" s="1097" t="s">
        <v>1</v>
      </c>
      <c r="C76" s="1098"/>
      <c r="D76" s="1098"/>
      <c r="E76" s="1098"/>
      <c r="F76" s="1097" t="s">
        <v>2</v>
      </c>
      <c r="G76" s="1098"/>
      <c r="H76" s="1098"/>
      <c r="I76" s="1098"/>
      <c r="J76" s="1097" t="s">
        <v>3</v>
      </c>
      <c r="K76" s="1098"/>
      <c r="L76" s="1098"/>
      <c r="M76" s="1099"/>
      <c r="N76" s="5"/>
    </row>
    <row r="77" spans="1:14" ht="15" thickBot="1" x14ac:dyDescent="0.35">
      <c r="A77" s="1115"/>
      <c r="B77" s="13">
        <v>2001</v>
      </c>
      <c r="C77" s="14">
        <v>2010</v>
      </c>
      <c r="D77" s="14">
        <v>2014</v>
      </c>
      <c r="E77" s="15">
        <v>2015</v>
      </c>
      <c r="F77" s="13">
        <v>2001</v>
      </c>
      <c r="G77" s="14">
        <v>2010</v>
      </c>
      <c r="H77" s="14">
        <v>2014</v>
      </c>
      <c r="I77" s="15">
        <v>2015</v>
      </c>
      <c r="J77" s="13">
        <v>2001</v>
      </c>
      <c r="K77" s="14">
        <v>2010</v>
      </c>
      <c r="L77" s="14">
        <v>2014</v>
      </c>
      <c r="M77" s="15">
        <v>2015</v>
      </c>
      <c r="N77" s="5"/>
    </row>
    <row r="78" spans="1:14" x14ac:dyDescent="0.3">
      <c r="A78" s="70" t="s">
        <v>4</v>
      </c>
      <c r="B78" s="995">
        <v>136</v>
      </c>
      <c r="C78" s="996">
        <v>22</v>
      </c>
      <c r="D78" s="996">
        <v>12</v>
      </c>
      <c r="E78" s="997">
        <f>E50+E57+E64+E71</f>
        <v>33</v>
      </c>
      <c r="F78" s="998">
        <v>103</v>
      </c>
      <c r="G78" s="999">
        <v>28</v>
      </c>
      <c r="H78" s="999">
        <v>18</v>
      </c>
      <c r="I78" s="1000">
        <f>I50+I57+I64+I71</f>
        <v>28</v>
      </c>
      <c r="J78" s="998">
        <v>239</v>
      </c>
      <c r="K78" s="999">
        <v>50</v>
      </c>
      <c r="L78" s="999">
        <v>30</v>
      </c>
      <c r="M78" s="257">
        <f>M50+M57+M64+M71</f>
        <v>61</v>
      </c>
      <c r="N78" s="5"/>
    </row>
    <row r="79" spans="1:14" x14ac:dyDescent="0.3">
      <c r="A79" s="70" t="s">
        <v>5</v>
      </c>
      <c r="B79" s="998">
        <v>35</v>
      </c>
      <c r="C79" s="999">
        <v>20</v>
      </c>
      <c r="D79" s="999">
        <v>12</v>
      </c>
      <c r="E79" s="1000">
        <f t="shared" ref="E79:E81" si="8">E51+E58+E65+E72</f>
        <v>16</v>
      </c>
      <c r="F79" s="998">
        <v>46</v>
      </c>
      <c r="G79" s="999">
        <v>16</v>
      </c>
      <c r="H79" s="999">
        <v>11</v>
      </c>
      <c r="I79" s="1000">
        <f t="shared" ref="I79:I81" si="9">I51+I58+I65+I72</f>
        <v>7</v>
      </c>
      <c r="J79" s="998">
        <v>81</v>
      </c>
      <c r="K79" s="999">
        <v>36</v>
      </c>
      <c r="L79" s="999">
        <v>23</v>
      </c>
      <c r="M79" s="257">
        <f t="shared" ref="M79:M81" si="10">M51+M58+M65+M72</f>
        <v>23</v>
      </c>
      <c r="N79" s="5"/>
    </row>
    <row r="80" spans="1:14" x14ac:dyDescent="0.3">
      <c r="A80" s="70" t="s">
        <v>6</v>
      </c>
      <c r="B80" s="998">
        <v>65</v>
      </c>
      <c r="C80" s="999">
        <v>30</v>
      </c>
      <c r="D80" s="999">
        <v>24</v>
      </c>
      <c r="E80" s="1000">
        <f t="shared" si="8"/>
        <v>25</v>
      </c>
      <c r="F80" s="998">
        <v>52</v>
      </c>
      <c r="G80" s="999">
        <v>18</v>
      </c>
      <c r="H80" s="999">
        <v>13</v>
      </c>
      <c r="I80" s="1000">
        <f t="shared" si="9"/>
        <v>20</v>
      </c>
      <c r="J80" s="998">
        <v>117</v>
      </c>
      <c r="K80" s="999">
        <v>48</v>
      </c>
      <c r="L80" s="999">
        <v>37</v>
      </c>
      <c r="M80" s="257">
        <f t="shared" si="10"/>
        <v>45</v>
      </c>
      <c r="N80" s="5"/>
    </row>
    <row r="81" spans="1:14" ht="15" thickBot="1" x14ac:dyDescent="0.35">
      <c r="A81" s="26" t="s">
        <v>7</v>
      </c>
      <c r="B81" s="1001">
        <v>236</v>
      </c>
      <c r="C81" s="1002">
        <v>72</v>
      </c>
      <c r="D81" s="1002">
        <v>48</v>
      </c>
      <c r="E81" s="1003">
        <f t="shared" si="8"/>
        <v>74</v>
      </c>
      <c r="F81" s="1001">
        <v>201</v>
      </c>
      <c r="G81" s="1002">
        <v>62</v>
      </c>
      <c r="H81" s="1002">
        <v>42</v>
      </c>
      <c r="I81" s="1003">
        <f t="shared" si="9"/>
        <v>55</v>
      </c>
      <c r="J81" s="1001">
        <v>437</v>
      </c>
      <c r="K81" s="1002">
        <v>134</v>
      </c>
      <c r="L81" s="1002">
        <v>90</v>
      </c>
      <c r="M81" s="994">
        <f t="shared" si="10"/>
        <v>129</v>
      </c>
      <c r="N81" s="5"/>
    </row>
    <row r="82" spans="1:14" x14ac:dyDescent="0.3">
      <c r="F82" s="877"/>
      <c r="K82" s="877"/>
      <c r="N82" s="5"/>
    </row>
    <row r="83" spans="1:14" ht="15.6" x14ac:dyDescent="0.3">
      <c r="A83" s="24"/>
      <c r="N83" s="5"/>
    </row>
    <row r="84" spans="1:14" ht="16.2" thickBot="1" x14ac:dyDescent="0.35">
      <c r="A84" s="7" t="s">
        <v>75</v>
      </c>
      <c r="N84" s="5"/>
    </row>
    <row r="85" spans="1:14" ht="15" thickBot="1" x14ac:dyDescent="0.35">
      <c r="A85" s="1114" t="s">
        <v>292</v>
      </c>
      <c r="B85" s="1097" t="s">
        <v>1</v>
      </c>
      <c r="C85" s="1098"/>
      <c r="D85" s="1098"/>
      <c r="E85" s="1191"/>
      <c r="F85" s="1206" t="s">
        <v>2</v>
      </c>
      <c r="G85" s="1098"/>
      <c r="H85" s="1098"/>
      <c r="I85" s="1191"/>
      <c r="J85" s="1206" t="s">
        <v>3</v>
      </c>
      <c r="K85" s="1098"/>
      <c r="L85" s="1098"/>
      <c r="M85" s="1191"/>
      <c r="N85" s="5"/>
    </row>
    <row r="86" spans="1:14" ht="51.6" customHeight="1" thickBot="1" x14ac:dyDescent="0.35">
      <c r="A86" s="1115"/>
      <c r="B86" s="13">
        <v>2001</v>
      </c>
      <c r="C86" s="14">
        <v>2010</v>
      </c>
      <c r="D86" s="14">
        <v>2014</v>
      </c>
      <c r="E86" s="15">
        <v>2015</v>
      </c>
      <c r="F86" s="13">
        <v>2001</v>
      </c>
      <c r="G86" s="14">
        <v>2010</v>
      </c>
      <c r="H86" s="14">
        <v>2014</v>
      </c>
      <c r="I86" s="15">
        <v>2015</v>
      </c>
      <c r="J86" s="13">
        <v>2001</v>
      </c>
      <c r="K86" s="14">
        <v>2010</v>
      </c>
      <c r="L86" s="14">
        <v>2014</v>
      </c>
      <c r="M86" s="15">
        <v>2015</v>
      </c>
      <c r="N86" s="5"/>
    </row>
    <row r="87" spans="1:14" x14ac:dyDescent="0.3">
      <c r="A87" s="25" t="s">
        <v>4</v>
      </c>
      <c r="B87" s="1054">
        <f t="shared" ref="B87:M90" si="11">B78/B36*100</f>
        <v>3.3098077391092726</v>
      </c>
      <c r="C87" s="1055">
        <f t="shared" si="11"/>
        <v>1.3801756587202008</v>
      </c>
      <c r="D87" s="1055">
        <f t="shared" si="11"/>
        <v>0.77269800386349008</v>
      </c>
      <c r="E87" s="1056">
        <f t="shared" si="11"/>
        <v>1.9807923169267705</v>
      </c>
      <c r="F87" s="1057">
        <f t="shared" si="11"/>
        <v>6.1492537313432836</v>
      </c>
      <c r="G87" s="1058">
        <f t="shared" si="11"/>
        <v>5.9196617336152215</v>
      </c>
      <c r="H87" s="1058">
        <f t="shared" si="11"/>
        <v>3.9301310043668125</v>
      </c>
      <c r="I87" s="1059">
        <f t="shared" si="11"/>
        <v>6.1002178649237475</v>
      </c>
      <c r="J87" s="1057">
        <f t="shared" si="11"/>
        <v>4.1320885200553246</v>
      </c>
      <c r="K87" s="1058">
        <f t="shared" si="11"/>
        <v>2.4189646831156262</v>
      </c>
      <c r="L87" s="1058">
        <f t="shared" si="11"/>
        <v>1.4917951268025857</v>
      </c>
      <c r="M87" s="1060">
        <f t="shared" si="11"/>
        <v>2.8705882352941177</v>
      </c>
      <c r="N87" s="5"/>
    </row>
    <row r="88" spans="1:14" x14ac:dyDescent="0.3">
      <c r="A88" s="25" t="s">
        <v>5</v>
      </c>
      <c r="B88" s="1057">
        <f t="shared" si="11"/>
        <v>1.9294377067254687</v>
      </c>
      <c r="C88" s="1058">
        <f t="shared" si="11"/>
        <v>1.5444015444015444</v>
      </c>
      <c r="D88" s="1058">
        <f t="shared" si="11"/>
        <v>1.1396011396011396</v>
      </c>
      <c r="E88" s="1059">
        <f t="shared" si="11"/>
        <v>1.5281757402101241</v>
      </c>
      <c r="F88" s="1057">
        <f t="shared" si="11"/>
        <v>5.4958183990442055</v>
      </c>
      <c r="G88" s="1058">
        <f t="shared" si="11"/>
        <v>6.4777327935222671</v>
      </c>
      <c r="H88" s="1058">
        <f t="shared" si="11"/>
        <v>5.8201058201058196</v>
      </c>
      <c r="I88" s="1059">
        <f t="shared" si="11"/>
        <v>3.5714285714285712</v>
      </c>
      <c r="J88" s="1057">
        <f t="shared" si="11"/>
        <v>3.0554507732930971</v>
      </c>
      <c r="K88" s="1058">
        <f t="shared" si="11"/>
        <v>2.3346303501945527</v>
      </c>
      <c r="L88" s="1058">
        <f t="shared" si="11"/>
        <v>1.8518518518518516</v>
      </c>
      <c r="M88" s="1060">
        <f t="shared" si="11"/>
        <v>1.850362027353178</v>
      </c>
      <c r="N88" s="5"/>
    </row>
    <row r="89" spans="1:14" x14ac:dyDescent="0.3">
      <c r="A89" s="25" t="s">
        <v>6</v>
      </c>
      <c r="B89" s="1057">
        <f t="shared" si="11"/>
        <v>3.6111111111111107</v>
      </c>
      <c r="C89" s="1058">
        <f t="shared" si="11"/>
        <v>1.7221584385763489</v>
      </c>
      <c r="D89" s="1058">
        <f t="shared" si="11"/>
        <v>1.6794961511546536</v>
      </c>
      <c r="E89" s="1059">
        <f t="shared" si="11"/>
        <v>1.7531556802244039</v>
      </c>
      <c r="F89" s="1057">
        <f t="shared" si="11"/>
        <v>7.8668683812405451</v>
      </c>
      <c r="G89" s="1058">
        <f t="shared" si="11"/>
        <v>6.4285714285714279</v>
      </c>
      <c r="H89" s="1058">
        <f t="shared" si="11"/>
        <v>4.980842911877394</v>
      </c>
      <c r="I89" s="1059">
        <f t="shared" si="11"/>
        <v>8.3333333333333321</v>
      </c>
      <c r="J89" s="1057">
        <f t="shared" si="11"/>
        <v>4.7541649735879723</v>
      </c>
      <c r="K89" s="1058">
        <f t="shared" si="11"/>
        <v>2.3738872403560833</v>
      </c>
      <c r="L89" s="1058">
        <f t="shared" si="11"/>
        <v>2.1893491124260356</v>
      </c>
      <c r="M89" s="1060">
        <f t="shared" si="11"/>
        <v>2.7010804321728692</v>
      </c>
      <c r="N89" s="5"/>
    </row>
    <row r="90" spans="1:14" ht="15" thickBot="1" x14ac:dyDescent="0.35">
      <c r="A90" s="26" t="s">
        <v>7</v>
      </c>
      <c r="B90" s="1061">
        <f t="shared" si="11"/>
        <v>3.0558073287582546</v>
      </c>
      <c r="C90" s="1062">
        <f t="shared" si="11"/>
        <v>1.554739797020082</v>
      </c>
      <c r="D90" s="1062">
        <f t="shared" si="11"/>
        <v>1.1895910780669146</v>
      </c>
      <c r="E90" s="1063">
        <f t="shared" si="11"/>
        <v>1.787871466537811</v>
      </c>
      <c r="F90" s="1061">
        <f t="shared" si="11"/>
        <v>6.3346990230066176</v>
      </c>
      <c r="G90" s="1062">
        <f t="shared" si="11"/>
        <v>6.2</v>
      </c>
      <c r="H90" s="1062">
        <f t="shared" si="11"/>
        <v>4.6255506607929515</v>
      </c>
      <c r="I90" s="1063">
        <f t="shared" si="11"/>
        <v>6.1452513966480442</v>
      </c>
      <c r="J90" s="1061">
        <f t="shared" si="11"/>
        <v>4.0106461086637299</v>
      </c>
      <c r="K90" s="1062">
        <f t="shared" si="11"/>
        <v>2.3796838927366366</v>
      </c>
      <c r="L90" s="1062">
        <f t="shared" si="11"/>
        <v>1.8207566255310541</v>
      </c>
      <c r="M90" s="1064">
        <f t="shared" si="11"/>
        <v>2.5625744934445769</v>
      </c>
      <c r="N90" s="5"/>
    </row>
    <row r="91" spans="1:14" ht="15" thickBot="1" x14ac:dyDescent="0.35">
      <c r="N91" s="5"/>
    </row>
    <row r="92" spans="1:14" ht="15" thickBot="1" x14ac:dyDescent="0.35">
      <c r="A92" s="1114" t="s">
        <v>293</v>
      </c>
      <c r="B92" s="1097" t="s">
        <v>1</v>
      </c>
      <c r="C92" s="1098"/>
      <c r="D92" s="1098"/>
      <c r="E92" s="1099"/>
      <c r="F92" s="1097" t="s">
        <v>2</v>
      </c>
      <c r="G92" s="1098"/>
      <c r="H92" s="1098"/>
      <c r="I92" s="1099"/>
      <c r="J92" s="1097" t="s">
        <v>3</v>
      </c>
      <c r="K92" s="1098"/>
      <c r="L92" s="1098"/>
      <c r="M92" s="1191"/>
      <c r="N92" s="5"/>
    </row>
    <row r="93" spans="1:14" ht="52.2" customHeight="1" thickBot="1" x14ac:dyDescent="0.35">
      <c r="A93" s="1115"/>
      <c r="B93" s="13">
        <v>2001</v>
      </c>
      <c r="C93" s="14">
        <v>2010</v>
      </c>
      <c r="D93" s="14">
        <v>2014</v>
      </c>
      <c r="E93" s="15">
        <v>2015</v>
      </c>
      <c r="F93" s="13">
        <v>2001</v>
      </c>
      <c r="G93" s="14">
        <v>2010</v>
      </c>
      <c r="H93" s="14">
        <v>2014</v>
      </c>
      <c r="I93" s="15">
        <v>2015</v>
      </c>
      <c r="J93" s="13">
        <v>2001</v>
      </c>
      <c r="K93" s="14">
        <v>2010</v>
      </c>
      <c r="L93" s="14">
        <v>2014</v>
      </c>
      <c r="M93" s="15">
        <v>2015</v>
      </c>
      <c r="N93" s="5"/>
    </row>
    <row r="94" spans="1:14" x14ac:dyDescent="0.3">
      <c r="A94" s="25" t="s">
        <v>4</v>
      </c>
      <c r="B94" s="1054">
        <f t="shared" ref="B94:M97" si="12">B78/B43*100</f>
        <v>97.142857142857139</v>
      </c>
      <c r="C94" s="1055">
        <f t="shared" si="12"/>
        <v>110.00000000000001</v>
      </c>
      <c r="D94" s="1055">
        <f t="shared" si="12"/>
        <v>100</v>
      </c>
      <c r="E94" s="1056">
        <f t="shared" si="12"/>
        <v>106.45161290322579</v>
      </c>
      <c r="F94" s="1057">
        <f t="shared" si="12"/>
        <v>99.038461538461547</v>
      </c>
      <c r="G94" s="1058">
        <f t="shared" si="12"/>
        <v>116.66666666666667</v>
      </c>
      <c r="H94" s="1058">
        <f t="shared" si="12"/>
        <v>112.5</v>
      </c>
      <c r="I94" s="1059">
        <f t="shared" si="12"/>
        <v>127.27272727272727</v>
      </c>
      <c r="J94" s="1057">
        <f t="shared" si="12"/>
        <v>97.950819672131146</v>
      </c>
      <c r="K94" s="1058">
        <f t="shared" si="12"/>
        <v>113.63636363636364</v>
      </c>
      <c r="L94" s="1058">
        <f t="shared" si="12"/>
        <v>107.14285714285714</v>
      </c>
      <c r="M94" s="1060">
        <f t="shared" si="12"/>
        <v>115.09433962264151</v>
      </c>
      <c r="N94" s="5"/>
    </row>
    <row r="95" spans="1:14" x14ac:dyDescent="0.3">
      <c r="A95" s="25" t="s">
        <v>5</v>
      </c>
      <c r="B95" s="1057">
        <f t="shared" si="12"/>
        <v>85.365853658536579</v>
      </c>
      <c r="C95" s="1058">
        <f t="shared" si="12"/>
        <v>111.11111111111111</v>
      </c>
      <c r="D95" s="1058">
        <f t="shared" si="12"/>
        <v>100</v>
      </c>
      <c r="E95" s="1059">
        <f t="shared" si="12"/>
        <v>100</v>
      </c>
      <c r="F95" s="1057">
        <f t="shared" si="12"/>
        <v>92</v>
      </c>
      <c r="G95" s="1058">
        <f t="shared" si="12"/>
        <v>145.45454545454547</v>
      </c>
      <c r="H95" s="1058">
        <f t="shared" si="12"/>
        <v>91.666666666666657</v>
      </c>
      <c r="I95" s="1059">
        <f t="shared" si="12"/>
        <v>116.66666666666667</v>
      </c>
      <c r="J95" s="1057">
        <f t="shared" si="12"/>
        <v>89.010989010989007</v>
      </c>
      <c r="K95" s="1058">
        <f t="shared" si="12"/>
        <v>124.13793103448276</v>
      </c>
      <c r="L95" s="1058">
        <f t="shared" si="12"/>
        <v>95.833333333333343</v>
      </c>
      <c r="M95" s="1060">
        <f t="shared" si="12"/>
        <v>104.54545454545455</v>
      </c>
      <c r="N95" s="5"/>
    </row>
    <row r="96" spans="1:14" x14ac:dyDescent="0.3">
      <c r="A96" s="25" t="s">
        <v>6</v>
      </c>
      <c r="B96" s="1057">
        <f t="shared" si="12"/>
        <v>98.484848484848484</v>
      </c>
      <c r="C96" s="1058">
        <f t="shared" si="12"/>
        <v>88.235294117647058</v>
      </c>
      <c r="D96" s="1058">
        <f t="shared" si="12"/>
        <v>88.888888888888886</v>
      </c>
      <c r="E96" s="1059">
        <f t="shared" si="12"/>
        <v>104.16666666666667</v>
      </c>
      <c r="F96" s="1057">
        <f t="shared" si="12"/>
        <v>106.12244897959184</v>
      </c>
      <c r="G96" s="1058">
        <f t="shared" si="12"/>
        <v>128.57142857142858</v>
      </c>
      <c r="H96" s="1058">
        <f t="shared" si="12"/>
        <v>118.18181818181819</v>
      </c>
      <c r="I96" s="1059">
        <f t="shared" si="12"/>
        <v>111.11111111111111</v>
      </c>
      <c r="J96" s="1057">
        <f t="shared" si="12"/>
        <v>101.7391304347826</v>
      </c>
      <c r="K96" s="1058">
        <f t="shared" si="12"/>
        <v>100</v>
      </c>
      <c r="L96" s="1058">
        <f t="shared" si="12"/>
        <v>97.368421052631575</v>
      </c>
      <c r="M96" s="1060">
        <f t="shared" si="12"/>
        <v>107.14285714285714</v>
      </c>
      <c r="N96" s="5"/>
    </row>
    <row r="97" spans="1:14" ht="15" thickBot="1" x14ac:dyDescent="0.35">
      <c r="A97" s="26" t="s">
        <v>7</v>
      </c>
      <c r="B97" s="1061">
        <f t="shared" si="12"/>
        <v>95.546558704453446</v>
      </c>
      <c r="C97" s="1062">
        <f t="shared" si="12"/>
        <v>100</v>
      </c>
      <c r="D97" s="1062">
        <f t="shared" si="12"/>
        <v>94.117647058823522</v>
      </c>
      <c r="E97" s="1063">
        <f t="shared" si="12"/>
        <v>104.22535211267605</v>
      </c>
      <c r="F97" s="1061">
        <f t="shared" si="12"/>
        <v>99.01477832512316</v>
      </c>
      <c r="G97" s="1062">
        <f t="shared" si="12"/>
        <v>126.53061224489797</v>
      </c>
      <c r="H97" s="1062">
        <f t="shared" si="12"/>
        <v>107.69230769230769</v>
      </c>
      <c r="I97" s="1063">
        <f t="shared" si="12"/>
        <v>119.56521739130434</v>
      </c>
      <c r="J97" s="1061">
        <f t="shared" si="12"/>
        <v>97.111111111111114</v>
      </c>
      <c r="K97" s="1062">
        <f t="shared" si="12"/>
        <v>110.74380165289257</v>
      </c>
      <c r="L97" s="1062">
        <f t="shared" si="12"/>
        <v>100</v>
      </c>
      <c r="M97" s="1064">
        <f t="shared" si="12"/>
        <v>110.25641025641026</v>
      </c>
      <c r="N97" s="5"/>
    </row>
    <row r="98" spans="1:14" ht="15" thickBot="1" x14ac:dyDescent="0.35">
      <c r="N98" s="5"/>
    </row>
    <row r="99" spans="1:14" ht="15" thickBot="1" x14ac:dyDescent="0.35">
      <c r="A99" s="1114" t="s">
        <v>294</v>
      </c>
      <c r="B99" s="1097" t="s">
        <v>1</v>
      </c>
      <c r="C99" s="1098"/>
      <c r="D99" s="1098"/>
      <c r="E99" s="1099"/>
      <c r="F99" s="1097" t="s">
        <v>2</v>
      </c>
      <c r="G99" s="1098"/>
      <c r="H99" s="1098"/>
      <c r="I99" s="1099"/>
      <c r="J99" s="1097" t="s">
        <v>3</v>
      </c>
      <c r="K99" s="1098"/>
      <c r="L99" s="1098"/>
      <c r="M99" s="1191"/>
      <c r="N99" s="5"/>
    </row>
    <row r="100" spans="1:14" ht="55.2" customHeight="1" thickBot="1" x14ac:dyDescent="0.35">
      <c r="A100" s="1115"/>
      <c r="B100" s="13">
        <v>2001</v>
      </c>
      <c r="C100" s="14">
        <v>2010</v>
      </c>
      <c r="D100" s="14">
        <v>2014</v>
      </c>
      <c r="E100" s="15">
        <v>2015</v>
      </c>
      <c r="F100" s="13">
        <v>2001</v>
      </c>
      <c r="G100" s="14">
        <v>2010</v>
      </c>
      <c r="H100" s="14">
        <v>2014</v>
      </c>
      <c r="I100" s="15">
        <v>2015</v>
      </c>
      <c r="J100" s="13">
        <v>2001</v>
      </c>
      <c r="K100" s="14">
        <v>2010</v>
      </c>
      <c r="L100" s="14">
        <v>2014</v>
      </c>
      <c r="M100" s="15">
        <v>2015</v>
      </c>
      <c r="N100" s="5"/>
    </row>
    <row r="101" spans="1:14" x14ac:dyDescent="0.3">
      <c r="A101" s="25" t="s">
        <v>4</v>
      </c>
      <c r="B101" s="1054">
        <f t="shared" ref="B101:M104" si="13">B43/B36*100</f>
        <v>3.4071550255536627</v>
      </c>
      <c r="C101" s="1055">
        <f t="shared" si="13"/>
        <v>1.2547051442910917</v>
      </c>
      <c r="D101" s="1055">
        <f t="shared" si="13"/>
        <v>0.77269800386349008</v>
      </c>
      <c r="E101" s="1056">
        <f t="shared" si="13"/>
        <v>1.8607442977190876</v>
      </c>
      <c r="F101" s="1057">
        <f t="shared" si="13"/>
        <v>6.2089552238805972</v>
      </c>
      <c r="G101" s="1058">
        <f t="shared" si="13"/>
        <v>5.07399577167019</v>
      </c>
      <c r="H101" s="1058">
        <f t="shared" si="13"/>
        <v>3.4934497816593884</v>
      </c>
      <c r="I101" s="1059">
        <f t="shared" si="13"/>
        <v>4.7930283224400867</v>
      </c>
      <c r="J101" s="1057">
        <f t="shared" si="13"/>
        <v>4.2185338865836792</v>
      </c>
      <c r="K101" s="1058">
        <f t="shared" si="13"/>
        <v>2.1286889211417512</v>
      </c>
      <c r="L101" s="1058">
        <f t="shared" si="13"/>
        <v>1.3923421183490801</v>
      </c>
      <c r="M101" s="1060">
        <f t="shared" si="13"/>
        <v>2.4941176470588236</v>
      </c>
      <c r="N101" s="5"/>
    </row>
    <row r="102" spans="1:14" x14ac:dyDescent="0.3">
      <c r="A102" s="25" t="s">
        <v>5</v>
      </c>
      <c r="B102" s="1057">
        <f t="shared" si="13"/>
        <v>2.2601984564498347</v>
      </c>
      <c r="C102" s="1058">
        <f t="shared" si="13"/>
        <v>1.3899613899613898</v>
      </c>
      <c r="D102" s="1058">
        <f t="shared" si="13"/>
        <v>1.1396011396011396</v>
      </c>
      <c r="E102" s="1059">
        <f t="shared" si="13"/>
        <v>1.5281757402101241</v>
      </c>
      <c r="F102" s="1057">
        <f t="shared" si="13"/>
        <v>5.9737156511350058</v>
      </c>
      <c r="G102" s="1058">
        <f t="shared" si="13"/>
        <v>4.4534412955465585</v>
      </c>
      <c r="H102" s="1058">
        <f t="shared" si="13"/>
        <v>6.3492063492063489</v>
      </c>
      <c r="I102" s="1059">
        <f t="shared" si="13"/>
        <v>3.0612244897959182</v>
      </c>
      <c r="J102" s="1057">
        <f t="shared" si="13"/>
        <v>3.4326669181440965</v>
      </c>
      <c r="K102" s="1058">
        <f t="shared" si="13"/>
        <v>1.880674448767834</v>
      </c>
      <c r="L102" s="1058">
        <f t="shared" si="13"/>
        <v>1.932367149758454</v>
      </c>
      <c r="M102" s="1060">
        <f t="shared" si="13"/>
        <v>1.7699115044247788</v>
      </c>
      <c r="N102" s="5"/>
    </row>
    <row r="103" spans="1:14" x14ac:dyDescent="0.3">
      <c r="A103" s="25" t="s">
        <v>6</v>
      </c>
      <c r="B103" s="1057">
        <f t="shared" si="13"/>
        <v>3.6666666666666665</v>
      </c>
      <c r="C103" s="1058">
        <f t="shared" si="13"/>
        <v>1.9517795637198621</v>
      </c>
      <c r="D103" s="1058">
        <f t="shared" si="13"/>
        <v>1.8894331700489855</v>
      </c>
      <c r="E103" s="1059">
        <f t="shared" si="13"/>
        <v>1.6830294530154277</v>
      </c>
      <c r="F103" s="1057">
        <f t="shared" si="13"/>
        <v>7.4130105900151291</v>
      </c>
      <c r="G103" s="1058">
        <f t="shared" si="13"/>
        <v>5</v>
      </c>
      <c r="H103" s="1058">
        <f t="shared" si="13"/>
        <v>4.2145593869731801</v>
      </c>
      <c r="I103" s="1059">
        <f t="shared" si="13"/>
        <v>7.5</v>
      </c>
      <c r="J103" s="1057">
        <f t="shared" si="13"/>
        <v>4.6728971962616823</v>
      </c>
      <c r="K103" s="1058">
        <f t="shared" si="13"/>
        <v>2.3738872403560833</v>
      </c>
      <c r="L103" s="1058">
        <f t="shared" si="13"/>
        <v>2.2485207100591715</v>
      </c>
      <c r="M103" s="1060">
        <f t="shared" si="13"/>
        <v>2.5210084033613445</v>
      </c>
      <c r="N103" s="5"/>
    </row>
    <row r="104" spans="1:14" ht="15" thickBot="1" x14ac:dyDescent="0.35">
      <c r="A104" s="26" t="s">
        <v>7</v>
      </c>
      <c r="B104" s="1061">
        <f t="shared" si="13"/>
        <v>3.1982390262851226</v>
      </c>
      <c r="C104" s="1062">
        <f t="shared" si="13"/>
        <v>1.554739797020082</v>
      </c>
      <c r="D104" s="1062">
        <f t="shared" si="13"/>
        <v>1.2639405204460967</v>
      </c>
      <c r="E104" s="1063">
        <f t="shared" si="13"/>
        <v>1.7153901908673594</v>
      </c>
      <c r="F104" s="1061">
        <f t="shared" si="13"/>
        <v>6.3977308540813116</v>
      </c>
      <c r="G104" s="1062">
        <f t="shared" si="13"/>
        <v>4.9000000000000004</v>
      </c>
      <c r="H104" s="1062">
        <f t="shared" si="13"/>
        <v>4.2951541850220263</v>
      </c>
      <c r="I104" s="1063">
        <f t="shared" si="13"/>
        <v>5.1396648044692741</v>
      </c>
      <c r="J104" s="1061">
        <f t="shared" si="13"/>
        <v>4.1299559471365637</v>
      </c>
      <c r="K104" s="1062">
        <f t="shared" si="13"/>
        <v>2.1488190374711418</v>
      </c>
      <c r="L104" s="1062">
        <f t="shared" si="13"/>
        <v>1.8207566255310541</v>
      </c>
      <c r="M104" s="1064">
        <f t="shared" si="13"/>
        <v>2.3241954707985695</v>
      </c>
      <c r="N104" s="5"/>
    </row>
    <row r="105" spans="1:14" ht="15" thickBot="1" x14ac:dyDescent="0.35">
      <c r="N105" s="5"/>
    </row>
    <row r="106" spans="1:14" ht="15" thickBot="1" x14ac:dyDescent="0.35">
      <c r="A106" s="1114" t="s">
        <v>295</v>
      </c>
      <c r="B106" s="1097" t="s">
        <v>1</v>
      </c>
      <c r="C106" s="1098"/>
      <c r="D106" s="1098"/>
      <c r="E106" s="1099"/>
      <c r="F106" s="1097" t="s">
        <v>2</v>
      </c>
      <c r="G106" s="1098"/>
      <c r="H106" s="1098"/>
      <c r="I106" s="1099"/>
      <c r="J106" s="1097" t="s">
        <v>3</v>
      </c>
      <c r="K106" s="1098"/>
      <c r="L106" s="1098"/>
      <c r="M106" s="1191"/>
      <c r="N106" s="5"/>
    </row>
    <row r="107" spans="1:14" ht="45" customHeight="1" thickBot="1" x14ac:dyDescent="0.35">
      <c r="A107" s="1115"/>
      <c r="B107" s="13">
        <v>2001</v>
      </c>
      <c r="C107" s="14">
        <v>2010</v>
      </c>
      <c r="D107" s="14">
        <v>2014</v>
      </c>
      <c r="E107" s="15">
        <v>2015</v>
      </c>
      <c r="F107" s="13">
        <v>2001</v>
      </c>
      <c r="G107" s="14">
        <v>2010</v>
      </c>
      <c r="H107" s="14">
        <v>2014</v>
      </c>
      <c r="I107" s="15">
        <v>2015</v>
      </c>
      <c r="J107" s="13">
        <v>2001</v>
      </c>
      <c r="K107" s="14">
        <v>2010</v>
      </c>
      <c r="L107" s="14">
        <v>2014</v>
      </c>
      <c r="M107" s="15">
        <v>2015</v>
      </c>
      <c r="N107" s="5"/>
    </row>
    <row r="108" spans="1:14" x14ac:dyDescent="0.3">
      <c r="A108" s="25" t="s">
        <v>4</v>
      </c>
      <c r="B108" s="1054">
        <f t="shared" ref="B108:M111" si="14">B50/B36*100</f>
        <v>9.7347286444390363E-2</v>
      </c>
      <c r="C108" s="1055">
        <f t="shared" si="14"/>
        <v>6.2735257214554571E-2</v>
      </c>
      <c r="D108" s="1055">
        <f t="shared" si="14"/>
        <v>0</v>
      </c>
      <c r="E108" s="1056">
        <f t="shared" si="14"/>
        <v>0</v>
      </c>
      <c r="F108" s="1057">
        <f t="shared" si="14"/>
        <v>5.9701492537313432E-2</v>
      </c>
      <c r="G108" s="1058">
        <f t="shared" si="14"/>
        <v>0</v>
      </c>
      <c r="H108" s="1058">
        <f t="shared" si="14"/>
        <v>0</v>
      </c>
      <c r="I108" s="1059">
        <f t="shared" si="14"/>
        <v>0</v>
      </c>
      <c r="J108" s="1057">
        <f t="shared" si="14"/>
        <v>8.6445366528354078E-2</v>
      </c>
      <c r="K108" s="1058">
        <f t="shared" si="14"/>
        <v>4.8379293662312528E-2</v>
      </c>
      <c r="L108" s="1058">
        <f t="shared" si="14"/>
        <v>0</v>
      </c>
      <c r="M108" s="1060">
        <f t="shared" si="14"/>
        <v>0</v>
      </c>
      <c r="N108" s="5"/>
    </row>
    <row r="109" spans="1:14" x14ac:dyDescent="0.3">
      <c r="A109" s="25" t="s">
        <v>5</v>
      </c>
      <c r="B109" s="1057">
        <f t="shared" si="14"/>
        <v>0.16538037486218302</v>
      </c>
      <c r="C109" s="1058">
        <f t="shared" si="14"/>
        <v>0</v>
      </c>
      <c r="D109" s="1058">
        <f t="shared" si="14"/>
        <v>9.4966761633428307E-2</v>
      </c>
      <c r="E109" s="1059">
        <f t="shared" si="14"/>
        <v>9.5510983763132759E-2</v>
      </c>
      <c r="F109" s="1057">
        <f t="shared" si="14"/>
        <v>0.35842293906810035</v>
      </c>
      <c r="G109" s="1058">
        <f t="shared" si="14"/>
        <v>0</v>
      </c>
      <c r="H109" s="1058">
        <f t="shared" si="14"/>
        <v>1.0582010582010581</v>
      </c>
      <c r="I109" s="1059">
        <f t="shared" si="14"/>
        <v>0.51020408163265307</v>
      </c>
      <c r="J109" s="1057">
        <f t="shared" si="14"/>
        <v>0.22632968691059979</v>
      </c>
      <c r="K109" s="1058">
        <f t="shared" si="14"/>
        <v>0</v>
      </c>
      <c r="L109" s="1058">
        <f t="shared" si="14"/>
        <v>0.24154589371980675</v>
      </c>
      <c r="M109" s="1060">
        <f t="shared" si="14"/>
        <v>0.16090104585679807</v>
      </c>
      <c r="N109" s="5"/>
    </row>
    <row r="110" spans="1:14" x14ac:dyDescent="0.3">
      <c r="A110" s="25" t="s">
        <v>6</v>
      </c>
      <c r="B110" s="1057">
        <f t="shared" si="14"/>
        <v>0.22222222222222221</v>
      </c>
      <c r="C110" s="1058">
        <f t="shared" si="14"/>
        <v>0.11481056257175661</v>
      </c>
      <c r="D110" s="1058">
        <f t="shared" si="14"/>
        <v>6.997900629811056E-2</v>
      </c>
      <c r="E110" s="1059">
        <f t="shared" si="14"/>
        <v>0</v>
      </c>
      <c r="F110" s="1057">
        <f t="shared" si="14"/>
        <v>0.60514372163388808</v>
      </c>
      <c r="G110" s="1058">
        <f t="shared" si="14"/>
        <v>0.35714285714285715</v>
      </c>
      <c r="H110" s="1058">
        <f t="shared" si="14"/>
        <v>0.38314176245210724</v>
      </c>
      <c r="I110" s="1059">
        <f t="shared" si="14"/>
        <v>0</v>
      </c>
      <c r="J110" s="1057">
        <f t="shared" si="14"/>
        <v>0.32507110930516048</v>
      </c>
      <c r="K110" s="1058">
        <f t="shared" si="14"/>
        <v>0.14836795252225521</v>
      </c>
      <c r="L110" s="1058">
        <f t="shared" si="14"/>
        <v>0.1183431952662722</v>
      </c>
      <c r="M110" s="1060">
        <f t="shared" si="14"/>
        <v>0</v>
      </c>
      <c r="N110" s="5"/>
    </row>
    <row r="111" spans="1:14" ht="15" thickBot="1" x14ac:dyDescent="0.35">
      <c r="A111" s="26" t="s">
        <v>7</v>
      </c>
      <c r="B111" s="1061">
        <f t="shared" si="14"/>
        <v>0.1424316975268678</v>
      </c>
      <c r="C111" s="1062">
        <f t="shared" si="14"/>
        <v>6.4780824875836751E-2</v>
      </c>
      <c r="D111" s="1062">
        <f t="shared" si="14"/>
        <v>4.9566294919454773E-2</v>
      </c>
      <c r="E111" s="1063">
        <f t="shared" si="14"/>
        <v>2.4160425223483932E-2</v>
      </c>
      <c r="F111" s="1061">
        <f t="shared" si="14"/>
        <v>0.25212732429877088</v>
      </c>
      <c r="G111" s="1062">
        <f t="shared" si="14"/>
        <v>0.1</v>
      </c>
      <c r="H111" s="1062">
        <f t="shared" si="14"/>
        <v>0.33039647577092512</v>
      </c>
      <c r="I111" s="1063">
        <f t="shared" si="14"/>
        <v>0.11173184357541899</v>
      </c>
      <c r="J111" s="1061">
        <f t="shared" si="14"/>
        <v>0.17437591776798828</v>
      </c>
      <c r="K111" s="1062">
        <f t="shared" si="14"/>
        <v>7.1035340081690643E-2</v>
      </c>
      <c r="L111" s="1062">
        <f t="shared" si="14"/>
        <v>0.10115314586283633</v>
      </c>
      <c r="M111" s="1064">
        <f t="shared" si="14"/>
        <v>3.9729837107667858E-2</v>
      </c>
      <c r="N111" s="5"/>
    </row>
    <row r="112" spans="1:14" ht="15" thickBot="1" x14ac:dyDescent="0.35">
      <c r="N112" s="5"/>
    </row>
    <row r="113" spans="1:14" ht="15" thickBot="1" x14ac:dyDescent="0.35">
      <c r="A113" s="1114" t="s">
        <v>296</v>
      </c>
      <c r="B113" s="1097" t="s">
        <v>1</v>
      </c>
      <c r="C113" s="1098"/>
      <c r="D113" s="1098"/>
      <c r="E113" s="1099"/>
      <c r="F113" s="1097" t="s">
        <v>2</v>
      </c>
      <c r="G113" s="1098"/>
      <c r="H113" s="1098"/>
      <c r="I113" s="1099"/>
      <c r="J113" s="1097" t="s">
        <v>3</v>
      </c>
      <c r="K113" s="1098"/>
      <c r="L113" s="1098"/>
      <c r="M113" s="1191"/>
      <c r="N113" s="5"/>
    </row>
    <row r="114" spans="1:14" ht="37.200000000000003" customHeight="1" thickBot="1" x14ac:dyDescent="0.35">
      <c r="A114" s="1115"/>
      <c r="B114" s="13">
        <v>2001</v>
      </c>
      <c r="C114" s="14">
        <v>2010</v>
      </c>
      <c r="D114" s="14">
        <v>2014</v>
      </c>
      <c r="E114" s="15">
        <v>2015</v>
      </c>
      <c r="F114" s="13">
        <v>2001</v>
      </c>
      <c r="G114" s="14">
        <v>2010</v>
      </c>
      <c r="H114" s="14">
        <v>2014</v>
      </c>
      <c r="I114" s="15">
        <v>2015</v>
      </c>
      <c r="J114" s="13">
        <v>2001</v>
      </c>
      <c r="K114" s="14">
        <v>2010</v>
      </c>
      <c r="L114" s="14">
        <v>2014</v>
      </c>
      <c r="M114" s="15">
        <v>2015</v>
      </c>
      <c r="N114" s="5"/>
    </row>
    <row r="115" spans="1:14" x14ac:dyDescent="0.3">
      <c r="A115" s="25" t="s">
        <v>4</v>
      </c>
      <c r="B115" s="1054">
        <f t="shared" ref="B115:M118" si="15">B50/B43*100</f>
        <v>2.8571428571428572</v>
      </c>
      <c r="C115" s="1055">
        <f t="shared" si="15"/>
        <v>5</v>
      </c>
      <c r="D115" s="1055">
        <f t="shared" si="15"/>
        <v>0</v>
      </c>
      <c r="E115" s="1056">
        <f t="shared" si="15"/>
        <v>0</v>
      </c>
      <c r="F115" s="1057">
        <f t="shared" si="15"/>
        <v>0.96153846153846156</v>
      </c>
      <c r="G115" s="1058">
        <f t="shared" si="15"/>
        <v>0</v>
      </c>
      <c r="H115" s="1058">
        <f t="shared" si="15"/>
        <v>0</v>
      </c>
      <c r="I115" s="1059">
        <f t="shared" si="15"/>
        <v>0</v>
      </c>
      <c r="J115" s="1057">
        <f t="shared" si="15"/>
        <v>2.0491803278688523</v>
      </c>
      <c r="K115" s="1058">
        <f t="shared" si="15"/>
        <v>2.2727272727272729</v>
      </c>
      <c r="L115" s="1058">
        <f t="shared" si="15"/>
        <v>0</v>
      </c>
      <c r="M115" s="1060">
        <f t="shared" si="15"/>
        <v>0</v>
      </c>
      <c r="N115" s="5"/>
    </row>
    <row r="116" spans="1:14" x14ac:dyDescent="0.3">
      <c r="A116" s="25" t="s">
        <v>5</v>
      </c>
      <c r="B116" s="1057">
        <f t="shared" si="15"/>
        <v>7.3170731707317067</v>
      </c>
      <c r="C116" s="1058">
        <f t="shared" si="15"/>
        <v>0</v>
      </c>
      <c r="D116" s="1058">
        <f t="shared" si="15"/>
        <v>8.3333333333333321</v>
      </c>
      <c r="E116" s="1059">
        <f t="shared" si="15"/>
        <v>6.25</v>
      </c>
      <c r="F116" s="1057">
        <f t="shared" si="15"/>
        <v>6</v>
      </c>
      <c r="G116" s="1058">
        <f t="shared" si="15"/>
        <v>0</v>
      </c>
      <c r="H116" s="1058">
        <f t="shared" si="15"/>
        <v>16.666666666666664</v>
      </c>
      <c r="I116" s="1059">
        <f t="shared" si="15"/>
        <v>16.666666666666664</v>
      </c>
      <c r="J116" s="1057">
        <f t="shared" si="15"/>
        <v>6.593406593406594</v>
      </c>
      <c r="K116" s="1058">
        <f t="shared" si="15"/>
        <v>0</v>
      </c>
      <c r="L116" s="1058">
        <f t="shared" si="15"/>
        <v>12.5</v>
      </c>
      <c r="M116" s="1060">
        <f t="shared" si="15"/>
        <v>9.0909090909090917</v>
      </c>
      <c r="N116" s="5"/>
    </row>
    <row r="117" spans="1:14" x14ac:dyDescent="0.3">
      <c r="A117" s="25" t="s">
        <v>6</v>
      </c>
      <c r="B117" s="1057">
        <f t="shared" si="15"/>
        <v>6.0606060606060606</v>
      </c>
      <c r="C117" s="1058">
        <f t="shared" si="15"/>
        <v>5.8823529411764701</v>
      </c>
      <c r="D117" s="1058">
        <f t="shared" si="15"/>
        <v>3.7037037037037033</v>
      </c>
      <c r="E117" s="1059">
        <f t="shared" si="15"/>
        <v>0</v>
      </c>
      <c r="F117" s="1057">
        <f t="shared" si="15"/>
        <v>8.1632653061224492</v>
      </c>
      <c r="G117" s="1058">
        <f t="shared" si="15"/>
        <v>7.1428571428571423</v>
      </c>
      <c r="H117" s="1058">
        <f t="shared" si="15"/>
        <v>9.0909090909090917</v>
      </c>
      <c r="I117" s="1059">
        <f t="shared" si="15"/>
        <v>0</v>
      </c>
      <c r="J117" s="1057">
        <f t="shared" si="15"/>
        <v>6.9565217391304346</v>
      </c>
      <c r="K117" s="1058">
        <f t="shared" si="15"/>
        <v>6.25</v>
      </c>
      <c r="L117" s="1058">
        <f t="shared" si="15"/>
        <v>5.2631578947368416</v>
      </c>
      <c r="M117" s="1060">
        <f t="shared" si="15"/>
        <v>0</v>
      </c>
      <c r="N117" s="5"/>
    </row>
    <row r="118" spans="1:14" ht="15" thickBot="1" x14ac:dyDescent="0.35">
      <c r="A118" s="26" t="s">
        <v>7</v>
      </c>
      <c r="B118" s="1061">
        <f t="shared" si="15"/>
        <v>4.4534412955465585</v>
      </c>
      <c r="C118" s="1062">
        <f t="shared" si="15"/>
        <v>4.1666666666666661</v>
      </c>
      <c r="D118" s="1062">
        <f t="shared" si="15"/>
        <v>3.9215686274509802</v>
      </c>
      <c r="E118" s="1063">
        <f t="shared" si="15"/>
        <v>1.4084507042253522</v>
      </c>
      <c r="F118" s="1061">
        <f t="shared" si="15"/>
        <v>3.9408866995073892</v>
      </c>
      <c r="G118" s="1062">
        <f t="shared" si="15"/>
        <v>2.0408163265306123</v>
      </c>
      <c r="H118" s="1062">
        <f t="shared" si="15"/>
        <v>7.6923076923076925</v>
      </c>
      <c r="I118" s="1063">
        <f t="shared" si="15"/>
        <v>2.1739130434782608</v>
      </c>
      <c r="J118" s="1061">
        <f t="shared" si="15"/>
        <v>4.2222222222222223</v>
      </c>
      <c r="K118" s="1062">
        <f t="shared" si="15"/>
        <v>3.3057851239669422</v>
      </c>
      <c r="L118" s="1062">
        <f t="shared" si="15"/>
        <v>5.5555555555555554</v>
      </c>
      <c r="M118" s="1064">
        <f t="shared" si="15"/>
        <v>1.7094017094017095</v>
      </c>
      <c r="N118" s="5"/>
    </row>
    <row r="119" spans="1:14" ht="15" thickBot="1" x14ac:dyDescent="0.35">
      <c r="N119" s="5"/>
    </row>
    <row r="120" spans="1:14" ht="15" thickBot="1" x14ac:dyDescent="0.35">
      <c r="A120" s="1114" t="s">
        <v>297</v>
      </c>
      <c r="B120" s="1097" t="s">
        <v>1</v>
      </c>
      <c r="C120" s="1098"/>
      <c r="D120" s="1098"/>
      <c r="E120" s="1099"/>
      <c r="F120" s="1097" t="s">
        <v>2</v>
      </c>
      <c r="G120" s="1098"/>
      <c r="H120" s="1098"/>
      <c r="I120" s="1099"/>
      <c r="J120" s="1097" t="s">
        <v>3</v>
      </c>
      <c r="K120" s="1098"/>
      <c r="L120" s="1098"/>
      <c r="M120" s="1191"/>
      <c r="N120" s="5"/>
    </row>
    <row r="121" spans="1:14" ht="31.2" customHeight="1" thickBot="1" x14ac:dyDescent="0.35">
      <c r="A121" s="1115"/>
      <c r="B121" s="13">
        <v>2001</v>
      </c>
      <c r="C121" s="14">
        <v>2010</v>
      </c>
      <c r="D121" s="14">
        <v>2014</v>
      </c>
      <c r="E121" s="15">
        <v>2015</v>
      </c>
      <c r="F121" s="13">
        <v>2001</v>
      </c>
      <c r="G121" s="14">
        <v>2010</v>
      </c>
      <c r="H121" s="14">
        <v>2014</v>
      </c>
      <c r="I121" s="15">
        <v>2015</v>
      </c>
      <c r="J121" s="13">
        <v>2001</v>
      </c>
      <c r="K121" s="14">
        <v>2010</v>
      </c>
      <c r="L121" s="14">
        <v>2014</v>
      </c>
      <c r="M121" s="15">
        <v>2015</v>
      </c>
      <c r="N121" s="5"/>
    </row>
    <row r="122" spans="1:14" x14ac:dyDescent="0.3">
      <c r="A122" s="25" t="s">
        <v>4</v>
      </c>
      <c r="B122" s="1054">
        <f t="shared" ref="B122:M125" si="16">B57/B36*100</f>
        <v>0.68143100511073251</v>
      </c>
      <c r="C122" s="1055">
        <f t="shared" si="16"/>
        <v>0.25094102885821828</v>
      </c>
      <c r="D122" s="1055">
        <f t="shared" si="16"/>
        <v>6.4391500321957507E-2</v>
      </c>
      <c r="E122" s="1056">
        <f t="shared" si="16"/>
        <v>0.48019207683073228</v>
      </c>
      <c r="F122" s="1057">
        <f t="shared" si="16"/>
        <v>1.3134328358208955</v>
      </c>
      <c r="G122" s="1058">
        <f t="shared" si="16"/>
        <v>1.0570824524312896</v>
      </c>
      <c r="H122" s="1058">
        <f t="shared" si="16"/>
        <v>0.65502183406113534</v>
      </c>
      <c r="I122" s="1059">
        <f t="shared" si="16"/>
        <v>1.0893246187363834</v>
      </c>
      <c r="J122" s="1057">
        <f t="shared" si="16"/>
        <v>0.86445366528354084</v>
      </c>
      <c r="K122" s="1058">
        <f t="shared" si="16"/>
        <v>0.43541364296081275</v>
      </c>
      <c r="L122" s="1058">
        <f t="shared" si="16"/>
        <v>0.19890601690701143</v>
      </c>
      <c r="M122" s="1060">
        <f t="shared" si="16"/>
        <v>0.61176470588235299</v>
      </c>
      <c r="N122" s="5"/>
    </row>
    <row r="123" spans="1:14" x14ac:dyDescent="0.3">
      <c r="A123" s="25" t="s">
        <v>5</v>
      </c>
      <c r="B123" s="1057">
        <f t="shared" si="16"/>
        <v>0.22050716648291069</v>
      </c>
      <c r="C123" s="1058">
        <f t="shared" si="16"/>
        <v>0.54054054054054057</v>
      </c>
      <c r="D123" s="1058">
        <f t="shared" si="16"/>
        <v>0.56980056980056981</v>
      </c>
      <c r="E123" s="1059">
        <f t="shared" si="16"/>
        <v>0.38204393505253104</v>
      </c>
      <c r="F123" s="1057">
        <f t="shared" si="16"/>
        <v>0.35842293906810035</v>
      </c>
      <c r="G123" s="1058">
        <f t="shared" si="16"/>
        <v>1.214574898785425</v>
      </c>
      <c r="H123" s="1058">
        <f t="shared" si="16"/>
        <v>1.5873015873015872</v>
      </c>
      <c r="I123" s="1059">
        <f t="shared" si="16"/>
        <v>0.51020408163265307</v>
      </c>
      <c r="J123" s="1057">
        <f t="shared" si="16"/>
        <v>0.26405130139569971</v>
      </c>
      <c r="K123" s="1058">
        <f t="shared" si="16"/>
        <v>0.64850843060959795</v>
      </c>
      <c r="L123" s="1058">
        <f t="shared" si="16"/>
        <v>0.72463768115942029</v>
      </c>
      <c r="M123" s="1060">
        <f t="shared" si="16"/>
        <v>0.40225261464199519</v>
      </c>
      <c r="N123" s="5"/>
    </row>
    <row r="124" spans="1:14" x14ac:dyDescent="0.3">
      <c r="A124" s="25" t="s">
        <v>6</v>
      </c>
      <c r="B124" s="1057">
        <f t="shared" si="16"/>
        <v>1.9444444444444444</v>
      </c>
      <c r="C124" s="1058">
        <f t="shared" si="16"/>
        <v>0.97588978185993103</v>
      </c>
      <c r="D124" s="1058">
        <f t="shared" si="16"/>
        <v>0.55983205038488448</v>
      </c>
      <c r="E124" s="1059">
        <f t="shared" si="16"/>
        <v>1.1220196353436185</v>
      </c>
      <c r="F124" s="1057">
        <f t="shared" si="16"/>
        <v>2.7231467473524962</v>
      </c>
      <c r="G124" s="1058">
        <f t="shared" si="16"/>
        <v>3.9285714285714284</v>
      </c>
      <c r="H124" s="1058">
        <f t="shared" si="16"/>
        <v>0.76628352490421447</v>
      </c>
      <c r="I124" s="1059">
        <f t="shared" si="16"/>
        <v>1.6666666666666667</v>
      </c>
      <c r="J124" s="1057">
        <f t="shared" si="16"/>
        <v>2.1535960991466885</v>
      </c>
      <c r="K124" s="1058">
        <f t="shared" si="16"/>
        <v>1.3847675568743818</v>
      </c>
      <c r="L124" s="1058">
        <f t="shared" si="16"/>
        <v>0.59171597633136097</v>
      </c>
      <c r="M124" s="1060">
        <f t="shared" si="16"/>
        <v>1.2004801920768309</v>
      </c>
      <c r="N124" s="5"/>
    </row>
    <row r="125" spans="1:14" ht="15" thickBot="1" x14ac:dyDescent="0.35">
      <c r="A125" s="26" t="s">
        <v>7</v>
      </c>
      <c r="B125" s="1061">
        <f t="shared" si="16"/>
        <v>0.86753852130001285</v>
      </c>
      <c r="C125" s="1062">
        <f t="shared" si="16"/>
        <v>0.60462103217447638</v>
      </c>
      <c r="D125" s="1062">
        <f t="shared" si="16"/>
        <v>0.37174721189591076</v>
      </c>
      <c r="E125" s="1063">
        <f t="shared" si="16"/>
        <v>0.67649190625755018</v>
      </c>
      <c r="F125" s="1061">
        <f t="shared" si="16"/>
        <v>1.3551843681058935</v>
      </c>
      <c r="G125" s="1062">
        <f t="shared" si="16"/>
        <v>1.9</v>
      </c>
      <c r="H125" s="1062">
        <f t="shared" si="16"/>
        <v>0.88105726872246704</v>
      </c>
      <c r="I125" s="1063">
        <f t="shared" si="16"/>
        <v>1.1173184357541899</v>
      </c>
      <c r="J125" s="1061">
        <f t="shared" si="16"/>
        <v>1.0095447870778267</v>
      </c>
      <c r="K125" s="1062">
        <f t="shared" si="16"/>
        <v>0.83466524595986502</v>
      </c>
      <c r="L125" s="1062">
        <f t="shared" si="16"/>
        <v>0.46530447096904715</v>
      </c>
      <c r="M125" s="1064">
        <f t="shared" si="16"/>
        <v>0.75486690504568932</v>
      </c>
      <c r="N125" s="5"/>
    </row>
    <row r="126" spans="1:14" ht="15" thickBot="1" x14ac:dyDescent="0.35">
      <c r="N126" s="5"/>
    </row>
    <row r="127" spans="1:14" ht="15" thickBot="1" x14ac:dyDescent="0.35">
      <c r="A127" s="1114" t="s">
        <v>298</v>
      </c>
      <c r="B127" s="1097" t="s">
        <v>1</v>
      </c>
      <c r="C127" s="1098"/>
      <c r="D127" s="1098"/>
      <c r="E127" s="1099"/>
      <c r="F127" s="1097" t="s">
        <v>2</v>
      </c>
      <c r="G127" s="1098"/>
      <c r="H127" s="1098"/>
      <c r="I127" s="1099"/>
      <c r="J127" s="1097" t="s">
        <v>3</v>
      </c>
      <c r="K127" s="1098"/>
      <c r="L127" s="1098"/>
      <c r="M127" s="1191"/>
      <c r="N127" s="5"/>
    </row>
    <row r="128" spans="1:14" ht="33" customHeight="1" thickBot="1" x14ac:dyDescent="0.35">
      <c r="A128" s="1115"/>
      <c r="B128" s="13">
        <v>2001</v>
      </c>
      <c r="C128" s="14">
        <v>2010</v>
      </c>
      <c r="D128" s="14">
        <v>2014</v>
      </c>
      <c r="E128" s="15">
        <v>2015</v>
      </c>
      <c r="F128" s="13">
        <v>2001</v>
      </c>
      <c r="G128" s="14">
        <v>2010</v>
      </c>
      <c r="H128" s="14">
        <v>2014</v>
      </c>
      <c r="I128" s="15">
        <v>2015</v>
      </c>
      <c r="J128" s="13">
        <v>2001</v>
      </c>
      <c r="K128" s="14">
        <v>2010</v>
      </c>
      <c r="L128" s="14">
        <v>2014</v>
      </c>
      <c r="M128" s="15">
        <v>2015</v>
      </c>
      <c r="N128" s="5"/>
    </row>
    <row r="129" spans="1:14" x14ac:dyDescent="0.3">
      <c r="A129" s="25" t="s">
        <v>4</v>
      </c>
      <c r="B129" s="1054">
        <f t="shared" ref="B129:M132" si="17">B57/B43*100</f>
        <v>20</v>
      </c>
      <c r="C129" s="1055">
        <f t="shared" si="17"/>
        <v>20</v>
      </c>
      <c r="D129" s="1055">
        <f t="shared" si="17"/>
        <v>8.3333333333333321</v>
      </c>
      <c r="E129" s="1056">
        <f t="shared" si="17"/>
        <v>25.806451612903224</v>
      </c>
      <c r="F129" s="1057">
        <f t="shared" si="17"/>
        <v>21.153846153846153</v>
      </c>
      <c r="G129" s="1058">
        <f t="shared" si="17"/>
        <v>20.833333333333336</v>
      </c>
      <c r="H129" s="1058">
        <f t="shared" si="17"/>
        <v>18.75</v>
      </c>
      <c r="I129" s="1059">
        <f t="shared" si="17"/>
        <v>22.727272727272727</v>
      </c>
      <c r="J129" s="1057">
        <f t="shared" si="17"/>
        <v>20.491803278688526</v>
      </c>
      <c r="K129" s="1058">
        <f t="shared" si="17"/>
        <v>20.454545454545457</v>
      </c>
      <c r="L129" s="1058">
        <f t="shared" si="17"/>
        <v>14.285714285714285</v>
      </c>
      <c r="M129" s="1060">
        <f t="shared" si="17"/>
        <v>24.528301886792452</v>
      </c>
      <c r="N129" s="5"/>
    </row>
    <row r="130" spans="1:14" x14ac:dyDescent="0.3">
      <c r="A130" s="25" t="s">
        <v>5</v>
      </c>
      <c r="B130" s="1057">
        <f t="shared" si="17"/>
        <v>9.7560975609756095</v>
      </c>
      <c r="C130" s="1058">
        <f t="shared" si="17"/>
        <v>38.888888888888893</v>
      </c>
      <c r="D130" s="1058">
        <f t="shared" si="17"/>
        <v>50</v>
      </c>
      <c r="E130" s="1059">
        <f t="shared" si="17"/>
        <v>25</v>
      </c>
      <c r="F130" s="1057">
        <f t="shared" si="17"/>
        <v>6</v>
      </c>
      <c r="G130" s="1058">
        <f t="shared" si="17"/>
        <v>27.27272727272727</v>
      </c>
      <c r="H130" s="1058">
        <f t="shared" si="17"/>
        <v>25</v>
      </c>
      <c r="I130" s="1059">
        <f t="shared" si="17"/>
        <v>16.666666666666664</v>
      </c>
      <c r="J130" s="1057">
        <f t="shared" si="17"/>
        <v>7.6923076923076925</v>
      </c>
      <c r="K130" s="1058">
        <f t="shared" si="17"/>
        <v>34.482758620689658</v>
      </c>
      <c r="L130" s="1058">
        <f t="shared" si="17"/>
        <v>37.5</v>
      </c>
      <c r="M130" s="1060">
        <f t="shared" si="17"/>
        <v>22.727272727272727</v>
      </c>
      <c r="N130" s="5"/>
    </row>
    <row r="131" spans="1:14" x14ac:dyDescent="0.3">
      <c r="A131" s="25" t="s">
        <v>6</v>
      </c>
      <c r="B131" s="1057">
        <f t="shared" si="17"/>
        <v>53.030303030303031</v>
      </c>
      <c r="C131" s="1058">
        <f t="shared" si="17"/>
        <v>50</v>
      </c>
      <c r="D131" s="1058">
        <f t="shared" si="17"/>
        <v>29.629629629629626</v>
      </c>
      <c r="E131" s="1059">
        <f t="shared" si="17"/>
        <v>66.666666666666657</v>
      </c>
      <c r="F131" s="1057">
        <f t="shared" si="17"/>
        <v>36.734693877551024</v>
      </c>
      <c r="G131" s="1058">
        <f t="shared" si="17"/>
        <v>78.571428571428569</v>
      </c>
      <c r="H131" s="1058">
        <f t="shared" si="17"/>
        <v>18.181818181818183</v>
      </c>
      <c r="I131" s="1059">
        <f t="shared" si="17"/>
        <v>22.222222222222221</v>
      </c>
      <c r="J131" s="1057">
        <f t="shared" si="17"/>
        <v>46.086956521739133</v>
      </c>
      <c r="K131" s="1058">
        <f t="shared" si="17"/>
        <v>58.333333333333336</v>
      </c>
      <c r="L131" s="1058">
        <f t="shared" si="17"/>
        <v>26.315789473684209</v>
      </c>
      <c r="M131" s="1060">
        <f t="shared" si="17"/>
        <v>47.619047619047613</v>
      </c>
      <c r="N131" s="5"/>
    </row>
    <row r="132" spans="1:14" ht="15" thickBot="1" x14ac:dyDescent="0.35">
      <c r="A132" s="26" t="s">
        <v>7</v>
      </c>
      <c r="B132" s="1061">
        <f t="shared" si="17"/>
        <v>27.125506072874494</v>
      </c>
      <c r="C132" s="1062">
        <f t="shared" si="17"/>
        <v>38.888888888888893</v>
      </c>
      <c r="D132" s="1062">
        <f t="shared" si="17"/>
        <v>29.411764705882355</v>
      </c>
      <c r="E132" s="1063">
        <f t="shared" si="17"/>
        <v>39.436619718309856</v>
      </c>
      <c r="F132" s="1061">
        <f t="shared" si="17"/>
        <v>21.182266009852217</v>
      </c>
      <c r="G132" s="1062">
        <f t="shared" si="17"/>
        <v>38.775510204081634</v>
      </c>
      <c r="H132" s="1062">
        <f t="shared" si="17"/>
        <v>20.512820512820511</v>
      </c>
      <c r="I132" s="1063">
        <f t="shared" si="17"/>
        <v>21.739130434782609</v>
      </c>
      <c r="J132" s="1061">
        <f t="shared" si="17"/>
        <v>24.444444444444443</v>
      </c>
      <c r="K132" s="1062">
        <f t="shared" si="17"/>
        <v>38.84297520661157</v>
      </c>
      <c r="L132" s="1062">
        <f t="shared" si="17"/>
        <v>25.555555555555554</v>
      </c>
      <c r="M132" s="1064">
        <f t="shared" si="17"/>
        <v>32.478632478632477</v>
      </c>
      <c r="N132" s="5"/>
    </row>
    <row r="133" spans="1:14" ht="15" thickBot="1" x14ac:dyDescent="0.35">
      <c r="N133" s="5"/>
    </row>
    <row r="134" spans="1:14" ht="15" thickBot="1" x14ac:dyDescent="0.35">
      <c r="A134" s="1114" t="s">
        <v>299</v>
      </c>
      <c r="B134" s="1097" t="s">
        <v>1</v>
      </c>
      <c r="C134" s="1098"/>
      <c r="D134" s="1098"/>
      <c r="E134" s="1099"/>
      <c r="F134" s="1097" t="s">
        <v>2</v>
      </c>
      <c r="G134" s="1098"/>
      <c r="H134" s="1098"/>
      <c r="I134" s="1099"/>
      <c r="J134" s="1097" t="s">
        <v>3</v>
      </c>
      <c r="K134" s="1098"/>
      <c r="L134" s="1098"/>
      <c r="M134" s="1191"/>
      <c r="N134" s="5"/>
    </row>
    <row r="135" spans="1:14" ht="30" customHeight="1" thickBot="1" x14ac:dyDescent="0.35">
      <c r="A135" s="1115"/>
      <c r="B135" s="13">
        <v>2001</v>
      </c>
      <c r="C135" s="14">
        <v>2010</v>
      </c>
      <c r="D135" s="14">
        <v>2014</v>
      </c>
      <c r="E135" s="15">
        <v>2015</v>
      </c>
      <c r="F135" s="13">
        <v>2001</v>
      </c>
      <c r="G135" s="14">
        <v>2010</v>
      </c>
      <c r="H135" s="14">
        <v>2014</v>
      </c>
      <c r="I135" s="15">
        <v>2015</v>
      </c>
      <c r="J135" s="13">
        <v>2001</v>
      </c>
      <c r="K135" s="14">
        <v>2010</v>
      </c>
      <c r="L135" s="14">
        <v>2014</v>
      </c>
      <c r="M135" s="15">
        <v>2015</v>
      </c>
      <c r="N135" s="5"/>
    </row>
    <row r="136" spans="1:14" x14ac:dyDescent="0.3">
      <c r="A136" s="25" t="s">
        <v>4</v>
      </c>
      <c r="B136" s="1054">
        <f t="shared" ref="B136:M139" si="18">B64/B36*100</f>
        <v>0</v>
      </c>
      <c r="C136" s="1055">
        <f t="shared" si="18"/>
        <v>0</v>
      </c>
      <c r="D136" s="1055">
        <f t="shared" si="18"/>
        <v>6.4391500321957507E-2</v>
      </c>
      <c r="E136" s="1056">
        <f t="shared" si="18"/>
        <v>0.18007202881152462</v>
      </c>
      <c r="F136" s="1057">
        <f t="shared" si="18"/>
        <v>0.11940298507462686</v>
      </c>
      <c r="G136" s="1058">
        <f t="shared" si="18"/>
        <v>0</v>
      </c>
      <c r="H136" s="1058">
        <f t="shared" si="18"/>
        <v>0.21834061135371177</v>
      </c>
      <c r="I136" s="1059">
        <f t="shared" si="18"/>
        <v>0</v>
      </c>
      <c r="J136" s="1057">
        <f t="shared" si="18"/>
        <v>3.4578146611341634E-2</v>
      </c>
      <c r="K136" s="1058">
        <f t="shared" si="18"/>
        <v>0</v>
      </c>
      <c r="L136" s="1058">
        <f t="shared" si="18"/>
        <v>9.9453008453505715E-2</v>
      </c>
      <c r="M136" s="1060">
        <f t="shared" si="18"/>
        <v>0.14117647058823529</v>
      </c>
      <c r="N136" s="5"/>
    </row>
    <row r="137" spans="1:14" x14ac:dyDescent="0.3">
      <c r="A137" s="25" t="s">
        <v>5</v>
      </c>
      <c r="B137" s="1057">
        <f t="shared" si="18"/>
        <v>0</v>
      </c>
      <c r="C137" s="1058">
        <f t="shared" si="18"/>
        <v>0.15444015444015444</v>
      </c>
      <c r="D137" s="1058">
        <f t="shared" si="18"/>
        <v>0</v>
      </c>
      <c r="E137" s="1059">
        <f t="shared" si="18"/>
        <v>0.19102196752626552</v>
      </c>
      <c r="F137" s="1057">
        <f t="shared" si="18"/>
        <v>0</v>
      </c>
      <c r="G137" s="1058">
        <f t="shared" si="18"/>
        <v>0</v>
      </c>
      <c r="H137" s="1058">
        <f t="shared" si="18"/>
        <v>0.52910052910052907</v>
      </c>
      <c r="I137" s="1059">
        <f t="shared" si="18"/>
        <v>0</v>
      </c>
      <c r="J137" s="1057">
        <f t="shared" si="18"/>
        <v>0</v>
      </c>
      <c r="K137" s="1058">
        <f t="shared" si="18"/>
        <v>0.12970168612191957</v>
      </c>
      <c r="L137" s="1058">
        <f t="shared" si="18"/>
        <v>8.0515297906602251E-2</v>
      </c>
      <c r="M137" s="1060">
        <f t="shared" si="18"/>
        <v>0.16090104585679807</v>
      </c>
      <c r="N137" s="5"/>
    </row>
    <row r="138" spans="1:14" x14ac:dyDescent="0.3">
      <c r="A138" s="25" t="s">
        <v>6</v>
      </c>
      <c r="B138" s="1057">
        <f t="shared" si="18"/>
        <v>5.5555555555555552E-2</v>
      </c>
      <c r="C138" s="1058">
        <f t="shared" si="18"/>
        <v>0</v>
      </c>
      <c r="D138" s="1058">
        <f t="shared" si="18"/>
        <v>0</v>
      </c>
      <c r="E138" s="1059">
        <f t="shared" si="18"/>
        <v>0</v>
      </c>
      <c r="F138" s="1057">
        <f t="shared" si="18"/>
        <v>0.15128593040847202</v>
      </c>
      <c r="G138" s="1058">
        <f t="shared" si="18"/>
        <v>0</v>
      </c>
      <c r="H138" s="1058">
        <f t="shared" si="18"/>
        <v>0.76628352490421447</v>
      </c>
      <c r="I138" s="1059">
        <f t="shared" si="18"/>
        <v>0.41666666666666669</v>
      </c>
      <c r="J138" s="1057">
        <f t="shared" si="18"/>
        <v>8.1267777326290119E-2</v>
      </c>
      <c r="K138" s="1058">
        <f t="shared" si="18"/>
        <v>0</v>
      </c>
      <c r="L138" s="1058">
        <f t="shared" si="18"/>
        <v>0.1183431952662722</v>
      </c>
      <c r="M138" s="1060">
        <f t="shared" si="18"/>
        <v>6.0024009603841535E-2</v>
      </c>
      <c r="N138" s="5"/>
    </row>
    <row r="139" spans="1:14" ht="15" thickBot="1" x14ac:dyDescent="0.35">
      <c r="A139" s="26" t="s">
        <v>7</v>
      </c>
      <c r="B139" s="1061">
        <f t="shared" si="18"/>
        <v>1.2948336138806162E-2</v>
      </c>
      <c r="C139" s="1062">
        <f t="shared" si="18"/>
        <v>4.3187216583891172E-2</v>
      </c>
      <c r="D139" s="1062">
        <f t="shared" si="18"/>
        <v>2.4783147459727387E-2</v>
      </c>
      <c r="E139" s="1063">
        <f t="shared" si="18"/>
        <v>0.12080212611741967</v>
      </c>
      <c r="F139" s="1061">
        <f t="shared" si="18"/>
        <v>9.4547746612039074E-2</v>
      </c>
      <c r="G139" s="1062">
        <f t="shared" si="18"/>
        <v>0</v>
      </c>
      <c r="H139" s="1062">
        <f t="shared" si="18"/>
        <v>0.44052863436123352</v>
      </c>
      <c r="I139" s="1063">
        <f t="shared" si="18"/>
        <v>0.11173184357541899</v>
      </c>
      <c r="J139" s="1061">
        <f t="shared" si="18"/>
        <v>3.6710719530102791E-2</v>
      </c>
      <c r="K139" s="1062">
        <f t="shared" si="18"/>
        <v>3.5517670040845321E-2</v>
      </c>
      <c r="L139" s="1062">
        <f t="shared" si="18"/>
        <v>0.10115314586283633</v>
      </c>
      <c r="M139" s="1064">
        <f t="shared" si="18"/>
        <v>0.11918951132300357</v>
      </c>
      <c r="N139" s="5"/>
    </row>
    <row r="140" spans="1:14" ht="15" thickBot="1" x14ac:dyDescent="0.35">
      <c r="N140" s="5"/>
    </row>
    <row r="141" spans="1:14" ht="15" thickBot="1" x14ac:dyDescent="0.35">
      <c r="A141" s="1114" t="s">
        <v>300</v>
      </c>
      <c r="B141" s="1097" t="s">
        <v>1</v>
      </c>
      <c r="C141" s="1098"/>
      <c r="D141" s="1098"/>
      <c r="E141" s="1099"/>
      <c r="F141" s="1097" t="s">
        <v>2</v>
      </c>
      <c r="G141" s="1098"/>
      <c r="H141" s="1098"/>
      <c r="I141" s="1099"/>
      <c r="J141" s="1097" t="s">
        <v>3</v>
      </c>
      <c r="K141" s="1098"/>
      <c r="L141" s="1098"/>
      <c r="M141" s="1191"/>
      <c r="N141" s="5"/>
    </row>
    <row r="142" spans="1:14" ht="37.200000000000003" customHeight="1" thickBot="1" x14ac:dyDescent="0.35">
      <c r="A142" s="1115"/>
      <c r="B142" s="13">
        <v>2001</v>
      </c>
      <c r="C142" s="14">
        <v>2010</v>
      </c>
      <c r="D142" s="14">
        <v>2014</v>
      </c>
      <c r="E142" s="15">
        <v>2015</v>
      </c>
      <c r="F142" s="13">
        <v>2001</v>
      </c>
      <c r="G142" s="14">
        <v>2010</v>
      </c>
      <c r="H142" s="14">
        <v>2014</v>
      </c>
      <c r="I142" s="15">
        <v>2015</v>
      </c>
      <c r="J142" s="13">
        <v>2001</v>
      </c>
      <c r="K142" s="14">
        <v>2010</v>
      </c>
      <c r="L142" s="14">
        <v>2014</v>
      </c>
      <c r="M142" s="15">
        <v>2015</v>
      </c>
      <c r="N142" s="5"/>
    </row>
    <row r="143" spans="1:14" x14ac:dyDescent="0.3">
      <c r="A143" s="25" t="s">
        <v>4</v>
      </c>
      <c r="B143" s="1054">
        <f t="shared" ref="B143:M146" si="19">B64/B43*100</f>
        <v>0</v>
      </c>
      <c r="C143" s="1055">
        <f t="shared" si="19"/>
        <v>0</v>
      </c>
      <c r="D143" s="1055">
        <f t="shared" si="19"/>
        <v>8.3333333333333321</v>
      </c>
      <c r="E143" s="1056">
        <f t="shared" si="19"/>
        <v>9.67741935483871</v>
      </c>
      <c r="F143" s="1057">
        <f t="shared" si="19"/>
        <v>1.9230769230769231</v>
      </c>
      <c r="G143" s="1058">
        <f t="shared" si="19"/>
        <v>0</v>
      </c>
      <c r="H143" s="1058">
        <f t="shared" si="19"/>
        <v>6.25</v>
      </c>
      <c r="I143" s="1059">
        <f t="shared" si="19"/>
        <v>0</v>
      </c>
      <c r="J143" s="1057">
        <f t="shared" si="19"/>
        <v>0.81967213114754101</v>
      </c>
      <c r="K143" s="1058">
        <f t="shared" si="19"/>
        <v>0</v>
      </c>
      <c r="L143" s="1058">
        <f t="shared" si="19"/>
        <v>7.1428571428571423</v>
      </c>
      <c r="M143" s="1060">
        <f t="shared" si="19"/>
        <v>5.6603773584905666</v>
      </c>
      <c r="N143" s="5"/>
    </row>
    <row r="144" spans="1:14" x14ac:dyDescent="0.3">
      <c r="A144" s="25" t="s">
        <v>5</v>
      </c>
      <c r="B144" s="1057">
        <f t="shared" si="19"/>
        <v>0</v>
      </c>
      <c r="C144" s="1058">
        <f t="shared" si="19"/>
        <v>11.111111111111111</v>
      </c>
      <c r="D144" s="1058">
        <f t="shared" si="19"/>
        <v>0</v>
      </c>
      <c r="E144" s="1059">
        <f t="shared" si="19"/>
        <v>12.5</v>
      </c>
      <c r="F144" s="1057">
        <f t="shared" si="19"/>
        <v>0</v>
      </c>
      <c r="G144" s="1058">
        <f t="shared" si="19"/>
        <v>0</v>
      </c>
      <c r="H144" s="1058">
        <f t="shared" si="19"/>
        <v>8.3333333333333321</v>
      </c>
      <c r="I144" s="1059">
        <f t="shared" si="19"/>
        <v>0</v>
      </c>
      <c r="J144" s="1057">
        <f t="shared" si="19"/>
        <v>0</v>
      </c>
      <c r="K144" s="1058">
        <f t="shared" si="19"/>
        <v>6.8965517241379306</v>
      </c>
      <c r="L144" s="1058">
        <f t="shared" si="19"/>
        <v>4.1666666666666661</v>
      </c>
      <c r="M144" s="1060">
        <f t="shared" si="19"/>
        <v>9.0909090909090917</v>
      </c>
      <c r="N144" s="5"/>
    </row>
    <row r="145" spans="1:14" x14ac:dyDescent="0.3">
      <c r="A145" s="25" t="s">
        <v>6</v>
      </c>
      <c r="B145" s="1057">
        <f t="shared" si="19"/>
        <v>1.5151515151515151</v>
      </c>
      <c r="C145" s="1058">
        <f t="shared" si="19"/>
        <v>0</v>
      </c>
      <c r="D145" s="1058">
        <f t="shared" si="19"/>
        <v>0</v>
      </c>
      <c r="E145" s="1059">
        <f t="shared" si="19"/>
        <v>0</v>
      </c>
      <c r="F145" s="1057">
        <f t="shared" si="19"/>
        <v>2.0408163265306123</v>
      </c>
      <c r="G145" s="1058">
        <f t="shared" si="19"/>
        <v>0</v>
      </c>
      <c r="H145" s="1058">
        <f t="shared" si="19"/>
        <v>18.181818181818183</v>
      </c>
      <c r="I145" s="1059">
        <f t="shared" si="19"/>
        <v>5.5555555555555554</v>
      </c>
      <c r="J145" s="1057">
        <f t="shared" si="19"/>
        <v>1.7391304347826086</v>
      </c>
      <c r="K145" s="1058">
        <f t="shared" si="19"/>
        <v>0</v>
      </c>
      <c r="L145" s="1058">
        <f t="shared" si="19"/>
        <v>5.2631578947368416</v>
      </c>
      <c r="M145" s="1060">
        <f t="shared" si="19"/>
        <v>2.3809523809523809</v>
      </c>
      <c r="N145" s="5"/>
    </row>
    <row r="146" spans="1:14" ht="15" thickBot="1" x14ac:dyDescent="0.35">
      <c r="A146" s="26" t="s">
        <v>7</v>
      </c>
      <c r="B146" s="1061">
        <f t="shared" si="19"/>
        <v>0.40485829959514169</v>
      </c>
      <c r="C146" s="1062">
        <f t="shared" si="19"/>
        <v>2.7777777777777777</v>
      </c>
      <c r="D146" s="1062">
        <f t="shared" si="19"/>
        <v>1.9607843137254901</v>
      </c>
      <c r="E146" s="1063">
        <f t="shared" si="19"/>
        <v>7.042253521126761</v>
      </c>
      <c r="F146" s="1061">
        <f t="shared" si="19"/>
        <v>1.4778325123152709</v>
      </c>
      <c r="G146" s="1062">
        <f t="shared" si="19"/>
        <v>0</v>
      </c>
      <c r="H146" s="1062">
        <f t="shared" si="19"/>
        <v>10.256410256410255</v>
      </c>
      <c r="I146" s="1063">
        <f t="shared" si="19"/>
        <v>2.1739130434782608</v>
      </c>
      <c r="J146" s="1061">
        <f t="shared" si="19"/>
        <v>0.88888888888888884</v>
      </c>
      <c r="K146" s="1062">
        <f t="shared" si="19"/>
        <v>1.6528925619834711</v>
      </c>
      <c r="L146" s="1062">
        <f t="shared" si="19"/>
        <v>5.5555555555555554</v>
      </c>
      <c r="M146" s="1064">
        <f t="shared" si="19"/>
        <v>5.1282051282051277</v>
      </c>
      <c r="N146" s="5"/>
    </row>
    <row r="147" spans="1:14" ht="15" thickBot="1" x14ac:dyDescent="0.35">
      <c r="N147" s="5"/>
    </row>
    <row r="148" spans="1:14" ht="15" thickBot="1" x14ac:dyDescent="0.35">
      <c r="A148" s="1114" t="s">
        <v>348</v>
      </c>
      <c r="B148" s="1097" t="s">
        <v>1</v>
      </c>
      <c r="C148" s="1098"/>
      <c r="D148" s="1098"/>
      <c r="E148" s="1099"/>
      <c r="F148" s="1097" t="s">
        <v>2</v>
      </c>
      <c r="G148" s="1098"/>
      <c r="H148" s="1098"/>
      <c r="I148" s="1099"/>
      <c r="J148" s="1097" t="s">
        <v>3</v>
      </c>
      <c r="K148" s="1098"/>
      <c r="L148" s="1098"/>
      <c r="M148" s="1191"/>
      <c r="N148" s="5"/>
    </row>
    <row r="149" spans="1:14" ht="57" customHeight="1" thickBot="1" x14ac:dyDescent="0.35">
      <c r="A149" s="1115"/>
      <c r="B149" s="13">
        <v>2001</v>
      </c>
      <c r="C149" s="14">
        <v>2010</v>
      </c>
      <c r="D149" s="14">
        <v>2014</v>
      </c>
      <c r="E149" s="15">
        <v>2015</v>
      </c>
      <c r="F149" s="13">
        <v>2001</v>
      </c>
      <c r="G149" s="14">
        <v>2010</v>
      </c>
      <c r="H149" s="14">
        <v>2014</v>
      </c>
      <c r="I149" s="15">
        <v>2015</v>
      </c>
      <c r="J149" s="13">
        <v>2001</v>
      </c>
      <c r="K149" s="14">
        <v>2010</v>
      </c>
      <c r="L149" s="14">
        <v>2014</v>
      </c>
      <c r="M149" s="15">
        <v>2015</v>
      </c>
      <c r="N149" s="5"/>
    </row>
    <row r="150" spans="1:14" x14ac:dyDescent="0.3">
      <c r="A150" s="25" t="s">
        <v>4</v>
      </c>
      <c r="B150" s="1054">
        <f t="shared" ref="B150:M153" si="20">B71/B36*100</f>
        <v>2.5310294475541495</v>
      </c>
      <c r="C150" s="1055">
        <f t="shared" si="20"/>
        <v>1.0664993726474279</v>
      </c>
      <c r="D150" s="1055">
        <f t="shared" si="20"/>
        <v>0.64391500321957496</v>
      </c>
      <c r="E150" s="1056">
        <f t="shared" si="20"/>
        <v>1.3205282112845138</v>
      </c>
      <c r="F150" s="1057">
        <f t="shared" si="20"/>
        <v>4.6567164179104479</v>
      </c>
      <c r="G150" s="1058">
        <f t="shared" si="20"/>
        <v>4.8625792811839323</v>
      </c>
      <c r="H150" s="1058">
        <f t="shared" si="20"/>
        <v>3.0567685589519651</v>
      </c>
      <c r="I150" s="1059">
        <f t="shared" si="20"/>
        <v>5.0108932461873641</v>
      </c>
      <c r="J150" s="1057">
        <f t="shared" si="20"/>
        <v>3.1466113416320884</v>
      </c>
      <c r="K150" s="1058">
        <f t="shared" si="20"/>
        <v>1.9351717464925013</v>
      </c>
      <c r="L150" s="1058">
        <f t="shared" si="20"/>
        <v>1.1934361014420687</v>
      </c>
      <c r="M150" s="1060">
        <f t="shared" si="20"/>
        <v>2.1176470588235294</v>
      </c>
      <c r="N150" s="5"/>
    </row>
    <row r="151" spans="1:14" x14ac:dyDescent="0.3">
      <c r="A151" s="25" t="s">
        <v>5</v>
      </c>
      <c r="B151" s="1057">
        <f t="shared" si="20"/>
        <v>1.5435501653803747</v>
      </c>
      <c r="C151" s="1058">
        <f t="shared" si="20"/>
        <v>0.8494208494208495</v>
      </c>
      <c r="D151" s="1058">
        <f t="shared" si="20"/>
        <v>0.47483380816714149</v>
      </c>
      <c r="E151" s="1059">
        <f t="shared" si="20"/>
        <v>0.8595988538681949</v>
      </c>
      <c r="F151" s="1057">
        <f t="shared" si="20"/>
        <v>4.7789725209080052</v>
      </c>
      <c r="G151" s="1058">
        <f t="shared" si="20"/>
        <v>5.2631578947368416</v>
      </c>
      <c r="H151" s="1058">
        <f t="shared" si="20"/>
        <v>2.6455026455026456</v>
      </c>
      <c r="I151" s="1059">
        <f t="shared" si="20"/>
        <v>2.5510204081632653</v>
      </c>
      <c r="J151" s="1057">
        <f t="shared" si="20"/>
        <v>2.5650697849867976</v>
      </c>
      <c r="K151" s="1058">
        <f t="shared" si="20"/>
        <v>1.556420233463035</v>
      </c>
      <c r="L151" s="1058">
        <f t="shared" si="20"/>
        <v>0.80515297906602246</v>
      </c>
      <c r="M151" s="1060">
        <f t="shared" si="20"/>
        <v>1.1263073209975865</v>
      </c>
      <c r="N151" s="5"/>
    </row>
    <row r="152" spans="1:14" x14ac:dyDescent="0.3">
      <c r="A152" s="25" t="s">
        <v>6</v>
      </c>
      <c r="B152" s="1057">
        <f t="shared" si="20"/>
        <v>1.3888888888888888</v>
      </c>
      <c r="C152" s="1058">
        <f t="shared" si="20"/>
        <v>0.63145809414466125</v>
      </c>
      <c r="D152" s="1058">
        <f t="shared" si="20"/>
        <v>1.0496850944716585</v>
      </c>
      <c r="E152" s="1059">
        <f t="shared" si="20"/>
        <v>0.63113604488078545</v>
      </c>
      <c r="F152" s="1057">
        <f t="shared" si="20"/>
        <v>4.3872919818456886</v>
      </c>
      <c r="G152" s="1058">
        <f t="shared" si="20"/>
        <v>2.1428571428571428</v>
      </c>
      <c r="H152" s="1058">
        <f t="shared" si="20"/>
        <v>3.0651340996168579</v>
      </c>
      <c r="I152" s="1059">
        <f t="shared" si="20"/>
        <v>6.25</v>
      </c>
      <c r="J152" s="1057">
        <f t="shared" si="20"/>
        <v>2.1942299878098335</v>
      </c>
      <c r="K152" s="1058">
        <f t="shared" si="20"/>
        <v>0.84075173095944611</v>
      </c>
      <c r="L152" s="1058">
        <f t="shared" si="20"/>
        <v>1.36094674556213</v>
      </c>
      <c r="M152" s="1060">
        <f t="shared" si="20"/>
        <v>1.440576230492197</v>
      </c>
      <c r="N152" s="5"/>
    </row>
    <row r="153" spans="1:14" ht="15" thickBot="1" x14ac:dyDescent="0.35">
      <c r="A153" s="26" t="s">
        <v>7</v>
      </c>
      <c r="B153" s="1061">
        <f t="shared" si="20"/>
        <v>2.0328887737925676</v>
      </c>
      <c r="C153" s="1062">
        <f t="shared" si="20"/>
        <v>0.84215072338587782</v>
      </c>
      <c r="D153" s="1062">
        <f t="shared" si="20"/>
        <v>0.74349442379182151</v>
      </c>
      <c r="E153" s="1063">
        <f t="shared" si="20"/>
        <v>0.96641700893935734</v>
      </c>
      <c r="F153" s="1061">
        <f t="shared" si="20"/>
        <v>4.6328395839899148</v>
      </c>
      <c r="G153" s="1062">
        <f t="shared" si="20"/>
        <v>4.2</v>
      </c>
      <c r="H153" s="1062">
        <f t="shared" si="20"/>
        <v>2.9735682819383258</v>
      </c>
      <c r="I153" s="1063">
        <f t="shared" si="20"/>
        <v>4.8044692737430168</v>
      </c>
      <c r="J153" s="1061">
        <f t="shared" si="20"/>
        <v>2.7900146842878124</v>
      </c>
      <c r="K153" s="1062">
        <f t="shared" si="20"/>
        <v>1.4384656366542354</v>
      </c>
      <c r="L153" s="1062">
        <f t="shared" si="20"/>
        <v>1.1531458628363342</v>
      </c>
      <c r="M153" s="1064">
        <f t="shared" si="20"/>
        <v>1.6487882399682161</v>
      </c>
      <c r="N153" s="5"/>
    </row>
    <row r="154" spans="1:14" ht="15" thickBot="1" x14ac:dyDescent="0.35">
      <c r="N154" s="5"/>
    </row>
    <row r="155" spans="1:14" ht="15" thickBot="1" x14ac:dyDescent="0.35">
      <c r="A155" s="1114" t="s">
        <v>349</v>
      </c>
      <c r="B155" s="1097" t="s">
        <v>1</v>
      </c>
      <c r="C155" s="1098"/>
      <c r="D155" s="1098"/>
      <c r="E155" s="1099"/>
      <c r="F155" s="1097" t="s">
        <v>2</v>
      </c>
      <c r="G155" s="1098"/>
      <c r="H155" s="1098"/>
      <c r="I155" s="1099"/>
      <c r="J155" s="1097" t="s">
        <v>3</v>
      </c>
      <c r="K155" s="1098"/>
      <c r="L155" s="1098"/>
      <c r="M155" s="1191"/>
      <c r="N155" s="5"/>
    </row>
    <row r="156" spans="1:14" ht="55.2" customHeight="1" thickBot="1" x14ac:dyDescent="0.35">
      <c r="A156" s="1115"/>
      <c r="B156" s="13">
        <v>2001</v>
      </c>
      <c r="C156" s="14">
        <v>2010</v>
      </c>
      <c r="D156" s="14">
        <v>2014</v>
      </c>
      <c r="E156" s="15">
        <v>2015</v>
      </c>
      <c r="F156" s="13">
        <v>2001</v>
      </c>
      <c r="G156" s="14">
        <v>2010</v>
      </c>
      <c r="H156" s="14">
        <v>2014</v>
      </c>
      <c r="I156" s="15">
        <v>2015</v>
      </c>
      <c r="J156" s="13">
        <v>2001</v>
      </c>
      <c r="K156" s="14">
        <v>2010</v>
      </c>
      <c r="L156" s="14">
        <v>2014</v>
      </c>
      <c r="M156" s="15">
        <v>2015</v>
      </c>
      <c r="N156" s="5"/>
    </row>
    <row r="157" spans="1:14" x14ac:dyDescent="0.3">
      <c r="A157" s="25" t="s">
        <v>4</v>
      </c>
      <c r="B157" s="1054">
        <f t="shared" ref="B157:M160" si="21">B71/B43*100</f>
        <v>74.285714285714292</v>
      </c>
      <c r="C157" s="1055">
        <f t="shared" si="21"/>
        <v>85</v>
      </c>
      <c r="D157" s="1055">
        <f t="shared" si="21"/>
        <v>83.333333333333343</v>
      </c>
      <c r="E157" s="1056">
        <f t="shared" si="21"/>
        <v>70.967741935483872</v>
      </c>
      <c r="F157" s="1057">
        <f t="shared" si="21"/>
        <v>75</v>
      </c>
      <c r="G157" s="1058">
        <f t="shared" si="21"/>
        <v>95.833333333333343</v>
      </c>
      <c r="H157" s="1058">
        <f t="shared" si="21"/>
        <v>87.5</v>
      </c>
      <c r="I157" s="1059">
        <f t="shared" si="21"/>
        <v>104.54545454545455</v>
      </c>
      <c r="J157" s="1057">
        <f t="shared" si="21"/>
        <v>74.590163934426229</v>
      </c>
      <c r="K157" s="1058">
        <f t="shared" si="21"/>
        <v>90.909090909090907</v>
      </c>
      <c r="L157" s="1058">
        <f t="shared" si="21"/>
        <v>85.714285714285708</v>
      </c>
      <c r="M157" s="1060">
        <f t="shared" si="21"/>
        <v>84.905660377358487</v>
      </c>
      <c r="N157" s="5"/>
    </row>
    <row r="158" spans="1:14" x14ac:dyDescent="0.3">
      <c r="A158" s="25" t="s">
        <v>5</v>
      </c>
      <c r="B158" s="1057">
        <f t="shared" si="21"/>
        <v>68.292682926829272</v>
      </c>
      <c r="C158" s="1058">
        <f t="shared" si="21"/>
        <v>61.111111111111114</v>
      </c>
      <c r="D158" s="1058">
        <f t="shared" si="21"/>
        <v>41.666666666666671</v>
      </c>
      <c r="E158" s="1059">
        <f t="shared" si="21"/>
        <v>56.25</v>
      </c>
      <c r="F158" s="1057">
        <f t="shared" si="21"/>
        <v>80</v>
      </c>
      <c r="G158" s="1058">
        <f t="shared" si="21"/>
        <v>118.18181818181819</v>
      </c>
      <c r="H158" s="1058">
        <f t="shared" si="21"/>
        <v>41.666666666666671</v>
      </c>
      <c r="I158" s="1059">
        <f t="shared" si="21"/>
        <v>83.333333333333343</v>
      </c>
      <c r="J158" s="1057">
        <f t="shared" si="21"/>
        <v>74.72527472527473</v>
      </c>
      <c r="K158" s="1058">
        <f t="shared" si="21"/>
        <v>82.758620689655174</v>
      </c>
      <c r="L158" s="1058">
        <f t="shared" si="21"/>
        <v>41.666666666666671</v>
      </c>
      <c r="M158" s="1060">
        <f t="shared" si="21"/>
        <v>63.636363636363633</v>
      </c>
      <c r="N158" s="5"/>
    </row>
    <row r="159" spans="1:14" x14ac:dyDescent="0.3">
      <c r="A159" s="25" t="s">
        <v>6</v>
      </c>
      <c r="B159" s="1057">
        <f t="shared" si="21"/>
        <v>37.878787878787875</v>
      </c>
      <c r="C159" s="1058">
        <f t="shared" si="21"/>
        <v>32.352941176470587</v>
      </c>
      <c r="D159" s="1058">
        <f t="shared" si="21"/>
        <v>55.555555555555557</v>
      </c>
      <c r="E159" s="1059">
        <f t="shared" si="21"/>
        <v>37.5</v>
      </c>
      <c r="F159" s="1057">
        <f t="shared" si="21"/>
        <v>59.183673469387756</v>
      </c>
      <c r="G159" s="1058">
        <f t="shared" si="21"/>
        <v>42.857142857142854</v>
      </c>
      <c r="H159" s="1058">
        <f t="shared" si="21"/>
        <v>72.727272727272734</v>
      </c>
      <c r="I159" s="1059">
        <f t="shared" si="21"/>
        <v>83.333333333333343</v>
      </c>
      <c r="J159" s="1057">
        <f t="shared" si="21"/>
        <v>46.956521739130437</v>
      </c>
      <c r="K159" s="1058">
        <f t="shared" si="21"/>
        <v>35.416666666666671</v>
      </c>
      <c r="L159" s="1058">
        <f t="shared" si="21"/>
        <v>60.526315789473685</v>
      </c>
      <c r="M159" s="1060">
        <f t="shared" si="21"/>
        <v>57.142857142857139</v>
      </c>
      <c r="N159" s="5"/>
    </row>
    <row r="160" spans="1:14" ht="15" thickBot="1" x14ac:dyDescent="0.35">
      <c r="A160" s="26" t="s">
        <v>7</v>
      </c>
      <c r="B160" s="1061">
        <f t="shared" si="21"/>
        <v>63.56275303643725</v>
      </c>
      <c r="C160" s="1062">
        <f t="shared" si="21"/>
        <v>54.166666666666664</v>
      </c>
      <c r="D160" s="1062">
        <f t="shared" si="21"/>
        <v>58.82352941176471</v>
      </c>
      <c r="E160" s="1063">
        <f t="shared" si="21"/>
        <v>56.338028169014088</v>
      </c>
      <c r="F160" s="1061">
        <f t="shared" si="21"/>
        <v>72.41379310344827</v>
      </c>
      <c r="G160" s="1062">
        <f t="shared" si="21"/>
        <v>85.714285714285708</v>
      </c>
      <c r="H160" s="1062">
        <f t="shared" si="21"/>
        <v>69.230769230769226</v>
      </c>
      <c r="I160" s="1063">
        <f t="shared" si="21"/>
        <v>93.478260869565219</v>
      </c>
      <c r="J160" s="1061">
        <f t="shared" si="21"/>
        <v>67.555555555555557</v>
      </c>
      <c r="K160" s="1062">
        <f t="shared" si="21"/>
        <v>66.942148760330582</v>
      </c>
      <c r="L160" s="1062">
        <f t="shared" si="21"/>
        <v>63.333333333333329</v>
      </c>
      <c r="M160" s="1064">
        <f t="shared" si="21"/>
        <v>70.940170940170944</v>
      </c>
      <c r="N160" s="5"/>
    </row>
    <row r="161" spans="1:14" x14ac:dyDescent="0.3">
      <c r="A161" s="47"/>
      <c r="N161" s="5"/>
    </row>
    <row r="162" spans="1:14" ht="16.2" thickBot="1" x14ac:dyDescent="0.35">
      <c r="A162" s="7" t="s">
        <v>71</v>
      </c>
      <c r="N162" s="5"/>
    </row>
    <row r="163" spans="1:14" ht="15" thickBot="1" x14ac:dyDescent="0.35">
      <c r="A163" s="1114" t="s">
        <v>53</v>
      </c>
      <c r="B163" s="1097" t="s">
        <v>1</v>
      </c>
      <c r="C163" s="1098"/>
      <c r="D163" s="1098"/>
      <c r="E163" s="1099"/>
      <c r="F163" s="1097" t="s">
        <v>2</v>
      </c>
      <c r="G163" s="1098"/>
      <c r="H163" s="1098"/>
      <c r="I163" s="1099"/>
      <c r="J163" s="1097" t="s">
        <v>3</v>
      </c>
      <c r="K163" s="1098"/>
      <c r="L163" s="1098"/>
      <c r="M163" s="1191"/>
      <c r="N163" s="5"/>
    </row>
    <row r="164" spans="1:14" ht="15" thickBot="1" x14ac:dyDescent="0.35">
      <c r="A164" s="1115"/>
      <c r="B164" s="67" t="s">
        <v>32</v>
      </c>
      <c r="C164" s="67" t="s">
        <v>159</v>
      </c>
      <c r="D164" s="67" t="s">
        <v>160</v>
      </c>
      <c r="E164" s="69" t="s">
        <v>161</v>
      </c>
      <c r="F164" s="67" t="s">
        <v>32</v>
      </c>
      <c r="G164" s="67" t="s">
        <v>159</v>
      </c>
      <c r="H164" s="67" t="s">
        <v>160</v>
      </c>
      <c r="I164" s="69" t="s">
        <v>161</v>
      </c>
      <c r="J164" s="67" t="s">
        <v>32</v>
      </c>
      <c r="K164" s="67" t="s">
        <v>159</v>
      </c>
      <c r="L164" s="67" t="s">
        <v>160</v>
      </c>
      <c r="M164" s="69" t="s">
        <v>161</v>
      </c>
      <c r="N164" s="5"/>
    </row>
    <row r="165" spans="1:14" x14ac:dyDescent="0.3">
      <c r="A165" s="70" t="s">
        <v>4</v>
      </c>
      <c r="B165" s="1023">
        <f>(C36-B36)/B36*100</f>
        <v>-61.207106351910447</v>
      </c>
      <c r="C165" s="1024">
        <f>(E36-B36)/B36*100</f>
        <v>-59.454855195911414</v>
      </c>
      <c r="D165" s="1024">
        <f>(E36-C36)/C36*100</f>
        <v>4.5169385194479297</v>
      </c>
      <c r="E165" s="1025">
        <f>(E36-D36)/D36*100</f>
        <v>7.2762395363811976</v>
      </c>
      <c r="F165" s="1026">
        <f>(G36-F36)/F36*100</f>
        <v>-71.761194029850756</v>
      </c>
      <c r="G165" s="1027">
        <f>(I36-F36)/F36*100</f>
        <v>-72.597014925373145</v>
      </c>
      <c r="H165" s="1027">
        <f>(I36-G36)/G36*100</f>
        <v>-2.9598308668076108</v>
      </c>
      <c r="I165" s="1028">
        <f>(I36-H36)/H36*100</f>
        <v>0.21834061135371177</v>
      </c>
      <c r="J165" s="1026">
        <f>(K36-J36)/J36*100</f>
        <v>-64.263485477178435</v>
      </c>
      <c r="K165" s="1027">
        <f>(M36-J36)/J36*100</f>
        <v>-63.260719225449513</v>
      </c>
      <c r="L165" s="1027">
        <f>(M36-K36)/K36*100</f>
        <v>2.8059990324141264</v>
      </c>
      <c r="M165" s="1029">
        <f>(M36-L36)/L36*100</f>
        <v>5.6688214818498261</v>
      </c>
      <c r="N165" s="5"/>
    </row>
    <row r="166" spans="1:14" x14ac:dyDescent="0.3">
      <c r="A166" s="70" t="s">
        <v>5</v>
      </c>
      <c r="B166" s="1026">
        <f>(C37-B37)/B37*100</f>
        <v>-28.610804851157663</v>
      </c>
      <c r="C166" s="1027">
        <f>(E37-B37)/B37*100</f>
        <v>-42.282249173098123</v>
      </c>
      <c r="D166" s="1027">
        <f>(E37-C37)/C37*100</f>
        <v>-19.150579150579151</v>
      </c>
      <c r="E166" s="1028">
        <f>(E37-D37)/D37*100</f>
        <v>-0.56980056980056981</v>
      </c>
      <c r="F166" s="1026">
        <f>(G37-F37)/F37*100</f>
        <v>-70.489844683393059</v>
      </c>
      <c r="G166" s="1027">
        <f>(I37-F37)/F37*100</f>
        <v>-76.583034647550775</v>
      </c>
      <c r="H166" s="1027">
        <f>(I37-G37)/G37*100</f>
        <v>-20.647773279352226</v>
      </c>
      <c r="I166" s="1028">
        <f>(I37-H37)/H37*100</f>
        <v>3.7037037037037033</v>
      </c>
      <c r="J166" s="1026">
        <f>(K37-J37)/J37*100</f>
        <v>-41.833270463975857</v>
      </c>
      <c r="K166" s="1027">
        <f>(M37-J37)/J37*100</f>
        <v>-53.11203319502075</v>
      </c>
      <c r="L166" s="1027">
        <f>(M37-K37)/K37*100</f>
        <v>-19.39040207522698</v>
      </c>
      <c r="M166" s="1029">
        <f>(M37-L37)/L37*100</f>
        <v>8.0515297906602251E-2</v>
      </c>
      <c r="N166" s="5"/>
    </row>
    <row r="167" spans="1:14" x14ac:dyDescent="0.3">
      <c r="A167" s="70" t="s">
        <v>6</v>
      </c>
      <c r="B167" s="1026">
        <f>(C38-B38)/B38*100</f>
        <v>-3.2222222222222223</v>
      </c>
      <c r="C167" s="1027">
        <f>(E38-B38)/B38*100</f>
        <v>-20.777777777777779</v>
      </c>
      <c r="D167" s="1027">
        <f>(E38-C38)/C38*100</f>
        <v>-18.140068886337541</v>
      </c>
      <c r="E167" s="1028">
        <f>(E38-D38)/D38*100</f>
        <v>-0.2099370188943317</v>
      </c>
      <c r="F167" s="1026">
        <f>(G38-F38)/F38*100</f>
        <v>-57.639939485627835</v>
      </c>
      <c r="G167" s="1027">
        <f>(I38-F38)/F38*100</f>
        <v>-63.691376701966718</v>
      </c>
      <c r="H167" s="1027">
        <f>(I38-G38)/G38*100</f>
        <v>-14.285714285714285</v>
      </c>
      <c r="I167" s="1028">
        <f>(I38-H38)/H38*100</f>
        <v>-8.0459770114942533</v>
      </c>
      <c r="J167" s="1026">
        <f>(K38-J38)/J38*100</f>
        <v>-17.838277123120683</v>
      </c>
      <c r="K167" s="1027">
        <f>(M38-J38)/J38*100</f>
        <v>-32.303941487200326</v>
      </c>
      <c r="L167" s="1027">
        <f>(M38-K38)/K38*100</f>
        <v>-17.606330365974284</v>
      </c>
      <c r="M167" s="1029">
        <f>(M38-L38)/L38*100</f>
        <v>-1.4201183431952662</v>
      </c>
      <c r="N167" s="5"/>
    </row>
    <row r="168" spans="1:14" ht="15" thickBot="1" x14ac:dyDescent="0.35">
      <c r="A168" s="71" t="s">
        <v>7</v>
      </c>
      <c r="B168" s="1030">
        <f>(C39-B39)/B39*100</f>
        <v>-40.036255341188657</v>
      </c>
      <c r="C168" s="1031">
        <f>(E39-B39)/B39*100</f>
        <v>-46.406836721481284</v>
      </c>
      <c r="D168" s="1031">
        <f>(E39-C39)/C39*100</f>
        <v>-10.624055279637227</v>
      </c>
      <c r="E168" s="1032">
        <f>(E39-D39)/D39*100</f>
        <v>2.5774473358116481</v>
      </c>
      <c r="F168" s="1030">
        <f>(G39-F39)/F39*100</f>
        <v>-68.484084462653641</v>
      </c>
      <c r="G168" s="1031">
        <f>(I39-F39)/F39*100</f>
        <v>-71.793255594075006</v>
      </c>
      <c r="H168" s="1031">
        <f>(I39-G39)/G39*100</f>
        <v>-10.5</v>
      </c>
      <c r="I168" s="1032">
        <f>(I39-H39)/H39*100</f>
        <v>-1.4317180616740088</v>
      </c>
      <c r="J168" s="1030">
        <f>(K39-J39)/J39*100</f>
        <v>-48.320484581497794</v>
      </c>
      <c r="K168" s="1031">
        <f>(M39-J39)/J39*100</f>
        <v>-53.79955947136564</v>
      </c>
      <c r="L168" s="1031">
        <f>(M39-K39)/K39*100</f>
        <v>-10.602024507192329</v>
      </c>
      <c r="M168" s="1033">
        <f>(M39-L39)/L39*100</f>
        <v>1.8409872547036212</v>
      </c>
      <c r="N168" s="5"/>
    </row>
    <row r="169" spans="1:14" ht="15" thickBot="1" x14ac:dyDescent="0.35">
      <c r="N169" s="5"/>
    </row>
    <row r="170" spans="1:14" ht="15" thickBot="1" x14ac:dyDescent="0.35">
      <c r="A170" s="1114" t="s">
        <v>54</v>
      </c>
      <c r="B170" s="1097" t="s">
        <v>1</v>
      </c>
      <c r="C170" s="1098"/>
      <c r="D170" s="1098"/>
      <c r="E170" s="1099"/>
      <c r="F170" s="1097" t="s">
        <v>2</v>
      </c>
      <c r="G170" s="1098"/>
      <c r="H170" s="1098"/>
      <c r="I170" s="1099"/>
      <c r="J170" s="1097" t="s">
        <v>3</v>
      </c>
      <c r="K170" s="1098"/>
      <c r="L170" s="1098"/>
      <c r="M170" s="1191"/>
      <c r="N170" s="5"/>
    </row>
    <row r="171" spans="1:14" ht="15" thickBot="1" x14ac:dyDescent="0.35">
      <c r="A171" s="1115"/>
      <c r="B171" s="67" t="s">
        <v>32</v>
      </c>
      <c r="C171" s="67" t="s">
        <v>159</v>
      </c>
      <c r="D171" s="67" t="s">
        <v>160</v>
      </c>
      <c r="E171" s="69" t="s">
        <v>161</v>
      </c>
      <c r="F171" s="67" t="s">
        <v>32</v>
      </c>
      <c r="G171" s="67" t="s">
        <v>159</v>
      </c>
      <c r="H171" s="67" t="s">
        <v>160</v>
      </c>
      <c r="I171" s="69" t="s">
        <v>161</v>
      </c>
      <c r="J171" s="67" t="s">
        <v>32</v>
      </c>
      <c r="K171" s="67" t="s">
        <v>159</v>
      </c>
      <c r="L171" s="67" t="s">
        <v>160</v>
      </c>
      <c r="M171" s="69" t="s">
        <v>161</v>
      </c>
      <c r="N171" s="5"/>
    </row>
    <row r="172" spans="1:14" x14ac:dyDescent="0.3">
      <c r="A172" s="70" t="s">
        <v>4</v>
      </c>
      <c r="B172" s="1023">
        <f>(C43-B43)/B43*100</f>
        <v>-85.714285714285708</v>
      </c>
      <c r="C172" s="1024">
        <f>(E43-B43)/B43*100</f>
        <v>-77.857142857142861</v>
      </c>
      <c r="D172" s="1024">
        <f>(E43-C43)/C43*100</f>
        <v>55.000000000000007</v>
      </c>
      <c r="E172" s="1025">
        <f>(E43-D43)/D43*100</f>
        <v>158.33333333333331</v>
      </c>
      <c r="F172" s="1026">
        <f>(G43-F43)/F43*100</f>
        <v>-76.923076923076934</v>
      </c>
      <c r="G172" s="1027">
        <f>(I43-F43)/F43*100</f>
        <v>-78.84615384615384</v>
      </c>
      <c r="H172" s="1027">
        <f>(I43-G43)/G43*100</f>
        <v>-8.3333333333333321</v>
      </c>
      <c r="I172" s="1028">
        <f>(I43-H43)/H43*100</f>
        <v>37.5</v>
      </c>
      <c r="J172" s="1026">
        <f>(K43-J43)/J43*100</f>
        <v>-81.967213114754102</v>
      </c>
      <c r="K172" s="1027">
        <f>(M43-J43)/J43*100</f>
        <v>-78.278688524590166</v>
      </c>
      <c r="L172" s="1027">
        <f>(M43-K43)/K43*100</f>
        <v>20.454545454545457</v>
      </c>
      <c r="M172" s="1029">
        <f>(M43-L43)/L43*100</f>
        <v>89.285714285714292</v>
      </c>
      <c r="N172" s="5"/>
    </row>
    <row r="173" spans="1:14" x14ac:dyDescent="0.3">
      <c r="A173" s="70" t="s">
        <v>5</v>
      </c>
      <c r="B173" s="1026">
        <f>(C44-B44)/B44*100</f>
        <v>-56.09756097560976</v>
      </c>
      <c r="C173" s="1027">
        <f>(E44-B44)/B44*100</f>
        <v>-60.975609756097562</v>
      </c>
      <c r="D173" s="1027">
        <f>(E44-C44)/C44*100</f>
        <v>-11.111111111111111</v>
      </c>
      <c r="E173" s="1028">
        <f>(E44-D44)/D44*100</f>
        <v>33.333333333333329</v>
      </c>
      <c r="F173" s="1026">
        <f>(G44-F44)/F44*100</f>
        <v>-78</v>
      </c>
      <c r="G173" s="1027">
        <f>(I44-F44)/F44*100</f>
        <v>-88</v>
      </c>
      <c r="H173" s="1027">
        <f>(I44-G44)/G44*100</f>
        <v>-45.454545454545453</v>
      </c>
      <c r="I173" s="1028">
        <f>(I44-H44)/H44*100</f>
        <v>-50</v>
      </c>
      <c r="J173" s="1026">
        <f>(K44-J44)/J44*100</f>
        <v>-68.131868131868131</v>
      </c>
      <c r="K173" s="1027">
        <f>(M44-J44)/J44*100</f>
        <v>-75.824175824175825</v>
      </c>
      <c r="L173" s="1027">
        <f>(M44-K44)/K44*100</f>
        <v>-24.137931034482758</v>
      </c>
      <c r="M173" s="1029">
        <f>(M44-L44)/L44*100</f>
        <v>-8.3333333333333321</v>
      </c>
      <c r="N173" s="5"/>
    </row>
    <row r="174" spans="1:14" x14ac:dyDescent="0.3">
      <c r="A174" s="70" t="s">
        <v>6</v>
      </c>
      <c r="B174" s="1026">
        <f>(C45-B45)/B45*100</f>
        <v>-48.484848484848484</v>
      </c>
      <c r="C174" s="1027">
        <f>(E45-B45)/B45*100</f>
        <v>-63.636363636363633</v>
      </c>
      <c r="D174" s="1027">
        <f>(E45-C45)/C45*100</f>
        <v>-29.411764705882355</v>
      </c>
      <c r="E174" s="1028">
        <f>(E45-D45)/D45*100</f>
        <v>-11.111111111111111</v>
      </c>
      <c r="F174" s="1026">
        <f>(G45-F45)/F45*100</f>
        <v>-71.428571428571431</v>
      </c>
      <c r="G174" s="1027">
        <f>(I45-F45)/F45*100</f>
        <v>-63.265306122448983</v>
      </c>
      <c r="H174" s="1027">
        <f>(I45-G45)/G45*100</f>
        <v>28.571428571428569</v>
      </c>
      <c r="I174" s="1028">
        <f>(I45-H45)/H45*100</f>
        <v>63.636363636363633</v>
      </c>
      <c r="J174" s="1026">
        <f>(K45-J45)/J45*100</f>
        <v>-58.260869565217391</v>
      </c>
      <c r="K174" s="1027">
        <f>(M45-J45)/J45*100</f>
        <v>-63.478260869565219</v>
      </c>
      <c r="L174" s="1027">
        <f>(M45-K45)/K45*100</f>
        <v>-12.5</v>
      </c>
      <c r="M174" s="1029">
        <f>(M45-L45)/L45*100</f>
        <v>10.526315789473683</v>
      </c>
      <c r="N174" s="5"/>
    </row>
    <row r="175" spans="1:14" ht="15" thickBot="1" x14ac:dyDescent="0.35">
      <c r="A175" s="26" t="s">
        <v>7</v>
      </c>
      <c r="B175" s="1030">
        <f>(C46-B46)/B46*100</f>
        <v>-70.850202429149803</v>
      </c>
      <c r="C175" s="1031">
        <f>(E46-B46)/B46*100</f>
        <v>-71.255060728744937</v>
      </c>
      <c r="D175" s="1031">
        <f>(E46-C46)/C46*100</f>
        <v>-1.3888888888888888</v>
      </c>
      <c r="E175" s="1032">
        <f>(E46-D46)/D46*100</f>
        <v>39.215686274509807</v>
      </c>
      <c r="F175" s="1030">
        <f>(G46-F46)/F46*100</f>
        <v>-75.862068965517238</v>
      </c>
      <c r="G175" s="1031">
        <f>(I46-F46)/F46*100</f>
        <v>-77.339901477832512</v>
      </c>
      <c r="H175" s="1031">
        <f>(I46-G46)/G46*100</f>
        <v>-6.1224489795918364</v>
      </c>
      <c r="I175" s="1032">
        <f>(I46-H46)/H46*100</f>
        <v>17.948717948717949</v>
      </c>
      <c r="J175" s="1030">
        <f>(K46-J46)/J46*100</f>
        <v>-73.111111111111114</v>
      </c>
      <c r="K175" s="1031">
        <f>(M46-J46)/J46*100</f>
        <v>-74</v>
      </c>
      <c r="L175" s="1031">
        <f>(M46-K46)/K46*100</f>
        <v>-3.3057851239669422</v>
      </c>
      <c r="M175" s="1033">
        <f>(M46-L46)/L46*100</f>
        <v>30</v>
      </c>
      <c r="N175" s="5"/>
    </row>
    <row r="176" spans="1:14" ht="15" thickBot="1" x14ac:dyDescent="0.35">
      <c r="N176" s="5"/>
    </row>
    <row r="177" spans="1:14" ht="15" thickBot="1" x14ac:dyDescent="0.35">
      <c r="A177" s="1114" t="s">
        <v>301</v>
      </c>
      <c r="B177" s="1097" t="s">
        <v>1</v>
      </c>
      <c r="C177" s="1098"/>
      <c r="D177" s="1098"/>
      <c r="E177" s="1098"/>
      <c r="F177" s="1098" t="s">
        <v>2</v>
      </c>
      <c r="G177" s="1098"/>
      <c r="H177" s="1098"/>
      <c r="I177" s="1099"/>
      <c r="J177" s="1097" t="s">
        <v>3</v>
      </c>
      <c r="K177" s="1098"/>
      <c r="L177" s="1098"/>
      <c r="M177" s="1191"/>
      <c r="N177" s="5"/>
    </row>
    <row r="178" spans="1:14" ht="16.2" customHeight="1" thickBot="1" x14ac:dyDescent="0.35">
      <c r="A178" s="1115"/>
      <c r="B178" s="67" t="s">
        <v>32</v>
      </c>
      <c r="C178" s="67" t="s">
        <v>159</v>
      </c>
      <c r="D178" s="67" t="s">
        <v>160</v>
      </c>
      <c r="E178" s="69" t="s">
        <v>161</v>
      </c>
      <c r="F178" s="67" t="s">
        <v>32</v>
      </c>
      <c r="G178" s="67" t="s">
        <v>159</v>
      </c>
      <c r="H178" s="67" t="s">
        <v>160</v>
      </c>
      <c r="I178" s="69" t="s">
        <v>161</v>
      </c>
      <c r="J178" s="67" t="s">
        <v>32</v>
      </c>
      <c r="K178" s="67" t="s">
        <v>159</v>
      </c>
      <c r="L178" s="67" t="s">
        <v>160</v>
      </c>
      <c r="M178" s="69" t="s">
        <v>161</v>
      </c>
      <c r="N178" s="5"/>
    </row>
    <row r="179" spans="1:14" x14ac:dyDescent="0.3">
      <c r="A179" s="70" t="s">
        <v>4</v>
      </c>
      <c r="B179" s="1023">
        <f>(C50-B50)/B50*100</f>
        <v>-75</v>
      </c>
      <c r="C179" s="1024">
        <f>(E50-B50)/B50*100</f>
        <v>-100</v>
      </c>
      <c r="D179" s="1024">
        <f>(E50-C50)/C50*100</f>
        <v>-100</v>
      </c>
      <c r="E179" s="1025" t="s">
        <v>36</v>
      </c>
      <c r="F179" s="1026">
        <f>(G50-F50)/F50*100</f>
        <v>-100</v>
      </c>
      <c r="G179" s="1027">
        <f>(I50-F50)/F50*100</f>
        <v>-100</v>
      </c>
      <c r="H179" s="1027" t="s">
        <v>36</v>
      </c>
      <c r="I179" s="1028" t="s">
        <v>36</v>
      </c>
      <c r="J179" s="1026">
        <f>(K50-J50)/J50*100</f>
        <v>-80</v>
      </c>
      <c r="K179" s="1027">
        <f>(M50-J50)/J50*100</f>
        <v>-100</v>
      </c>
      <c r="L179" s="1027">
        <f>(M50-K50)/K50*100</f>
        <v>-100</v>
      </c>
      <c r="M179" s="1029" t="s">
        <v>36</v>
      </c>
      <c r="N179" s="5"/>
    </row>
    <row r="180" spans="1:14" x14ac:dyDescent="0.3">
      <c r="A180" s="70" t="s">
        <v>5</v>
      </c>
      <c r="B180" s="1026">
        <f>(C51-B51)/B51*100</f>
        <v>-100</v>
      </c>
      <c r="C180" s="1027">
        <f>(E51-B51)/B51*100</f>
        <v>-66.666666666666657</v>
      </c>
      <c r="D180" s="1027" t="s">
        <v>36</v>
      </c>
      <c r="E180" s="1028">
        <f>(E51-D51)/D51*100</f>
        <v>0</v>
      </c>
      <c r="F180" s="1026">
        <f>(G51-F51)/F51*100</f>
        <v>-100</v>
      </c>
      <c r="G180" s="1027">
        <f>(I51-F51)/F51*100</f>
        <v>-66.666666666666657</v>
      </c>
      <c r="H180" s="1027" t="s">
        <v>36</v>
      </c>
      <c r="I180" s="1028">
        <f>(I51-H51)/H51*100</f>
        <v>-50</v>
      </c>
      <c r="J180" s="1026">
        <f>(K51-J51)/J51*100</f>
        <v>-100</v>
      </c>
      <c r="K180" s="1027">
        <f>(M51-J51)/J51*100</f>
        <v>-66.666666666666657</v>
      </c>
      <c r="L180" s="1027" t="s">
        <v>36</v>
      </c>
      <c r="M180" s="1029">
        <f>(M51-L51)/L51*100</f>
        <v>-33.333333333333329</v>
      </c>
      <c r="N180" s="5"/>
    </row>
    <row r="181" spans="1:14" x14ac:dyDescent="0.3">
      <c r="A181" s="70" t="s">
        <v>6</v>
      </c>
      <c r="B181" s="1026">
        <f>(C52-B52)/B52*100</f>
        <v>-50</v>
      </c>
      <c r="C181" s="1027">
        <f>(E52-B52)/B52*100</f>
        <v>-100</v>
      </c>
      <c r="D181" s="1027">
        <f>(E52-C52)/C52*100</f>
        <v>-100</v>
      </c>
      <c r="E181" s="1028">
        <f>(E52-D52)/D52*100</f>
        <v>-100</v>
      </c>
      <c r="F181" s="1026">
        <f>(G52-F52)/F52*100</f>
        <v>-75</v>
      </c>
      <c r="G181" s="1027">
        <f>(I52-F52)/F52*100</f>
        <v>-100</v>
      </c>
      <c r="H181" s="1027">
        <f>(I52-G52)/G52*100</f>
        <v>-100</v>
      </c>
      <c r="I181" s="1028">
        <f>(I52-H52)/H52*100</f>
        <v>-100</v>
      </c>
      <c r="J181" s="1026">
        <f>(K52-J52)/J52*100</f>
        <v>-62.5</v>
      </c>
      <c r="K181" s="1027">
        <f>(M52-J52)/J52*100</f>
        <v>-100</v>
      </c>
      <c r="L181" s="1027">
        <f>(M52-K52)/K52*100</f>
        <v>-100</v>
      </c>
      <c r="M181" s="1029">
        <f>(M52-L52)/L52*100</f>
        <v>-100</v>
      </c>
      <c r="N181" s="5"/>
    </row>
    <row r="182" spans="1:14" ht="15" thickBot="1" x14ac:dyDescent="0.35">
      <c r="A182" s="71" t="s">
        <v>7</v>
      </c>
      <c r="B182" s="1030">
        <f>(C53-B53)/B53*100</f>
        <v>-72.727272727272734</v>
      </c>
      <c r="C182" s="1031">
        <f>(E53-B53)/B53*100</f>
        <v>-90.909090909090907</v>
      </c>
      <c r="D182" s="1031">
        <f>(E53-C53)/C53*100</f>
        <v>-66.666666666666657</v>
      </c>
      <c r="E182" s="1032">
        <f>(E53-D53)/D53*100</f>
        <v>-50</v>
      </c>
      <c r="F182" s="1030">
        <f>(G53-F53)/F53*100</f>
        <v>-87.5</v>
      </c>
      <c r="G182" s="1031">
        <f>(I53-F53)/F53*100</f>
        <v>-87.5</v>
      </c>
      <c r="H182" s="1031">
        <f>(I53-G53)/G53*100</f>
        <v>0</v>
      </c>
      <c r="I182" s="1032">
        <f>(I53-H53)/H53*100</f>
        <v>-66.666666666666657</v>
      </c>
      <c r="J182" s="1030">
        <f>(K53-J53)/J53*100</f>
        <v>-78.94736842105263</v>
      </c>
      <c r="K182" s="1031">
        <f>(M53-J53)/J53*100</f>
        <v>-89.473684210526315</v>
      </c>
      <c r="L182" s="1031">
        <f>(M53-K53)/K53*100</f>
        <v>-50</v>
      </c>
      <c r="M182" s="1033">
        <f>(M53-L53)/L53*100</f>
        <v>-60</v>
      </c>
      <c r="N182" s="5"/>
    </row>
    <row r="183" spans="1:14" ht="15" thickBot="1" x14ac:dyDescent="0.35">
      <c r="N183" s="5"/>
    </row>
    <row r="184" spans="1:14" ht="15" thickBot="1" x14ac:dyDescent="0.35">
      <c r="A184" s="1114" t="s">
        <v>302</v>
      </c>
      <c r="B184" s="1097" t="s">
        <v>1</v>
      </c>
      <c r="C184" s="1098"/>
      <c r="D184" s="1098"/>
      <c r="E184" s="1099"/>
      <c r="F184" s="1097" t="s">
        <v>2</v>
      </c>
      <c r="G184" s="1098"/>
      <c r="H184" s="1098"/>
      <c r="I184" s="1099"/>
      <c r="J184" s="1097" t="s">
        <v>3</v>
      </c>
      <c r="K184" s="1098"/>
      <c r="L184" s="1098"/>
      <c r="M184" s="1285"/>
      <c r="N184" s="5"/>
    </row>
    <row r="185" spans="1:14" ht="21.6" customHeight="1" thickBot="1" x14ac:dyDescent="0.35">
      <c r="A185" s="1115"/>
      <c r="B185" s="67" t="s">
        <v>32</v>
      </c>
      <c r="C185" s="67" t="s">
        <v>159</v>
      </c>
      <c r="D185" s="67" t="s">
        <v>160</v>
      </c>
      <c r="E185" s="69" t="s">
        <v>161</v>
      </c>
      <c r="F185" s="67" t="s">
        <v>32</v>
      </c>
      <c r="G185" s="67" t="s">
        <v>159</v>
      </c>
      <c r="H185" s="67" t="s">
        <v>160</v>
      </c>
      <c r="I185" s="69" t="s">
        <v>161</v>
      </c>
      <c r="J185" s="67" t="s">
        <v>32</v>
      </c>
      <c r="K185" s="67" t="s">
        <v>159</v>
      </c>
      <c r="L185" s="67" t="s">
        <v>160</v>
      </c>
      <c r="M185" s="69" t="s">
        <v>161</v>
      </c>
      <c r="N185" s="5"/>
    </row>
    <row r="186" spans="1:14" x14ac:dyDescent="0.3">
      <c r="A186" s="70" t="s">
        <v>4</v>
      </c>
      <c r="B186" s="1023">
        <f>(C57-B57)/B57*100</f>
        <v>-85.714285714285708</v>
      </c>
      <c r="C186" s="1024">
        <f>(E57-B57)/B57*100</f>
        <v>-71.428571428571431</v>
      </c>
      <c r="D186" s="1024">
        <f>(E57-C57)/C57*100</f>
        <v>100</v>
      </c>
      <c r="E186" s="1025">
        <f>(E57-D57)/D57*100</f>
        <v>700</v>
      </c>
      <c r="F186" s="1026">
        <f>(G57-F57)/F57*100</f>
        <v>-77.272727272727266</v>
      </c>
      <c r="G186" s="1027">
        <f>(I57-F57)/F57*100</f>
        <v>-77.272727272727266</v>
      </c>
      <c r="H186" s="1027">
        <f>(I57-G57)/G57*100</f>
        <v>0</v>
      </c>
      <c r="I186" s="1028">
        <f>(I57-H57)/H57*100</f>
        <v>66.666666666666657</v>
      </c>
      <c r="J186" s="1026">
        <f>(K57-J57)/J57*100</f>
        <v>-82</v>
      </c>
      <c r="K186" s="1027">
        <f>(M57-J57)/J57*100</f>
        <v>-74</v>
      </c>
      <c r="L186" s="1027">
        <f>(M57-K57)/K57*100</f>
        <v>44.444444444444443</v>
      </c>
      <c r="M186" s="1029">
        <f>(M57-L57)/L57*100</f>
        <v>225</v>
      </c>
      <c r="N186" s="5"/>
    </row>
    <row r="187" spans="1:14" x14ac:dyDescent="0.3">
      <c r="A187" s="70" t="s">
        <v>5</v>
      </c>
      <c r="B187" s="1026">
        <f>(C58-B58)/B58*100</f>
        <v>75</v>
      </c>
      <c r="C187" s="1027">
        <f>(E58-B58)/B58*100</f>
        <v>0</v>
      </c>
      <c r="D187" s="1027">
        <f>(E58-C58)/C58*100</f>
        <v>-42.857142857142854</v>
      </c>
      <c r="E187" s="1028">
        <f>(E58-D58)/D58*100</f>
        <v>-33.333333333333329</v>
      </c>
      <c r="F187" s="1026">
        <f>(G58-F58)/F58*100</f>
        <v>0</v>
      </c>
      <c r="G187" s="1027">
        <f>(I58-F58)/F58*100</f>
        <v>-66.666666666666657</v>
      </c>
      <c r="H187" s="1027">
        <f>(I58-G58)/G58*100</f>
        <v>-66.666666666666657</v>
      </c>
      <c r="I187" s="1028">
        <f>(I58-H58)/H58*100</f>
        <v>-66.666666666666657</v>
      </c>
      <c r="J187" s="1026">
        <f>(K58-J58)/J58*100</f>
        <v>42.857142857142854</v>
      </c>
      <c r="K187" s="1027">
        <f>(M58-J58)/J58*100</f>
        <v>-28.571428571428569</v>
      </c>
      <c r="L187" s="1027">
        <f>(M58-K58)/K58*100</f>
        <v>-50</v>
      </c>
      <c r="M187" s="1029">
        <f>(M58-L58)/L58*100</f>
        <v>-44.444444444444443</v>
      </c>
      <c r="N187" s="5"/>
    </row>
    <row r="188" spans="1:14" x14ac:dyDescent="0.3">
      <c r="A188" s="70" t="s">
        <v>6</v>
      </c>
      <c r="B188" s="1026">
        <f>(C59-B59)/B59*100</f>
        <v>-51.428571428571423</v>
      </c>
      <c r="C188" s="1027">
        <f>(E59-B59)/B59*100</f>
        <v>-54.285714285714285</v>
      </c>
      <c r="D188" s="1027">
        <f>(E59-C59)/C59*100</f>
        <v>-5.8823529411764701</v>
      </c>
      <c r="E188" s="1028">
        <f>(E59-D59)/D59*100</f>
        <v>100</v>
      </c>
      <c r="F188" s="1026">
        <f>(G59-F59)/F59*100</f>
        <v>-38.888888888888893</v>
      </c>
      <c r="G188" s="1027">
        <f>(I59-F59)/F59*100</f>
        <v>-77.777777777777786</v>
      </c>
      <c r="H188" s="1027">
        <f>(I59-G59)/G59*100</f>
        <v>-63.636363636363633</v>
      </c>
      <c r="I188" s="1028">
        <f>(I59-H59)/H59*100</f>
        <v>100</v>
      </c>
      <c r="J188" s="1026">
        <f>(K59-J59)/J59*100</f>
        <v>-47.169811320754718</v>
      </c>
      <c r="K188" s="1027">
        <f>(M59-J59)/J59*100</f>
        <v>-62.264150943396224</v>
      </c>
      <c r="L188" s="1027">
        <f>(M59-K59)/K59*100</f>
        <v>-28.571428571428569</v>
      </c>
      <c r="M188" s="1029">
        <f>(M59-L59)/L59*100</f>
        <v>100</v>
      </c>
      <c r="N188" s="5"/>
    </row>
    <row r="189" spans="1:14" ht="15" thickBot="1" x14ac:dyDescent="0.35">
      <c r="A189" s="71" t="s">
        <v>7</v>
      </c>
      <c r="B189" s="1030">
        <f>(C60-B60)/B60*100</f>
        <v>-58.208955223880601</v>
      </c>
      <c r="C189" s="1031">
        <f>(E60-B60)/B60*100</f>
        <v>-58.208955223880601</v>
      </c>
      <c r="D189" s="1031">
        <f>(E60-C60)/C60*100</f>
        <v>0</v>
      </c>
      <c r="E189" s="1032">
        <f>(E60-D60)/D60*100</f>
        <v>86.666666666666671</v>
      </c>
      <c r="F189" s="1030">
        <f>(G60-F60)/F60*100</f>
        <v>-55.813953488372093</v>
      </c>
      <c r="G189" s="1031">
        <f>(I60-F60)/F60*100</f>
        <v>-76.744186046511629</v>
      </c>
      <c r="H189" s="1031">
        <f>(I60-G60)/G60*100</f>
        <v>-47.368421052631575</v>
      </c>
      <c r="I189" s="1032">
        <f>(I60-H60)/H60*100</f>
        <v>25</v>
      </c>
      <c r="J189" s="1030">
        <f>(K60-J60)/J60*100</f>
        <v>-57.272727272727273</v>
      </c>
      <c r="K189" s="1031">
        <f>(M60-J60)/J60*100</f>
        <v>-65.454545454545453</v>
      </c>
      <c r="L189" s="1031">
        <f>(M60-K60)/K60*100</f>
        <v>-19.148936170212767</v>
      </c>
      <c r="M189" s="1033">
        <f>(M60-L60)/L60*100</f>
        <v>65.217391304347828</v>
      </c>
      <c r="N189" s="5"/>
    </row>
    <row r="190" spans="1:14" ht="15" thickBot="1" x14ac:dyDescent="0.35">
      <c r="N190" s="5"/>
    </row>
    <row r="191" spans="1:14" ht="15" thickBot="1" x14ac:dyDescent="0.35">
      <c r="A191" s="1114" t="s">
        <v>303</v>
      </c>
      <c r="B191" s="1097" t="s">
        <v>1</v>
      </c>
      <c r="C191" s="1098"/>
      <c r="D191" s="1098"/>
      <c r="E191" s="1099"/>
      <c r="F191" s="1097" t="s">
        <v>2</v>
      </c>
      <c r="G191" s="1098"/>
      <c r="H191" s="1098"/>
      <c r="I191" s="1099"/>
      <c r="J191" s="1097" t="s">
        <v>3</v>
      </c>
      <c r="K191" s="1098"/>
      <c r="L191" s="1098"/>
      <c r="M191" s="1191"/>
      <c r="N191" s="5"/>
    </row>
    <row r="192" spans="1:14" ht="22.8" customHeight="1" thickBot="1" x14ac:dyDescent="0.35">
      <c r="A192" s="1115"/>
      <c r="B192" s="67" t="s">
        <v>32</v>
      </c>
      <c r="C192" s="67" t="s">
        <v>159</v>
      </c>
      <c r="D192" s="67" t="s">
        <v>160</v>
      </c>
      <c r="E192" s="69" t="s">
        <v>161</v>
      </c>
      <c r="F192" s="67" t="s">
        <v>32</v>
      </c>
      <c r="G192" s="67" t="s">
        <v>159</v>
      </c>
      <c r="H192" s="67" t="s">
        <v>160</v>
      </c>
      <c r="I192" s="69" t="s">
        <v>161</v>
      </c>
      <c r="J192" s="67" t="s">
        <v>32</v>
      </c>
      <c r="K192" s="67" t="s">
        <v>159</v>
      </c>
      <c r="L192" s="67" t="s">
        <v>160</v>
      </c>
      <c r="M192" s="69" t="s">
        <v>161</v>
      </c>
      <c r="N192" s="5"/>
    </row>
    <row r="193" spans="1:14" x14ac:dyDescent="0.3">
      <c r="A193" s="70" t="s">
        <v>4</v>
      </c>
      <c r="B193" s="1023" t="s">
        <v>36</v>
      </c>
      <c r="C193" s="1024" t="s">
        <v>36</v>
      </c>
      <c r="D193" s="1024" t="s">
        <v>36</v>
      </c>
      <c r="E193" s="1025">
        <f>(E64-D64)/D64*100</f>
        <v>200</v>
      </c>
      <c r="F193" s="1026">
        <f>(G64-F64)/F64*100</f>
        <v>-100</v>
      </c>
      <c r="G193" s="1027">
        <f>(I64-F64)/F64*100</f>
        <v>-100</v>
      </c>
      <c r="H193" s="1027" t="s">
        <v>36</v>
      </c>
      <c r="I193" s="1028">
        <f>(I64-H64)/H64*100</f>
        <v>-100</v>
      </c>
      <c r="J193" s="1026">
        <f>(K64-J64)/J64*100</f>
        <v>-100</v>
      </c>
      <c r="K193" s="1027">
        <f>(M64-J64)/J64*100</f>
        <v>50</v>
      </c>
      <c r="L193" s="1027" t="s">
        <v>36</v>
      </c>
      <c r="M193" s="1029">
        <f>(M64-L64)/L64*100</f>
        <v>50</v>
      </c>
      <c r="N193" s="5"/>
    </row>
    <row r="194" spans="1:14" x14ac:dyDescent="0.3">
      <c r="A194" s="70" t="s">
        <v>5</v>
      </c>
      <c r="B194" s="1026" t="s">
        <v>36</v>
      </c>
      <c r="C194" s="1027" t="s">
        <v>36</v>
      </c>
      <c r="D194" s="1027">
        <f>(E65-C65)/C65*100</f>
        <v>0</v>
      </c>
      <c r="E194" s="1028" t="s">
        <v>36</v>
      </c>
      <c r="F194" s="1026" t="s">
        <v>36</v>
      </c>
      <c r="G194" s="1027" t="s">
        <v>36</v>
      </c>
      <c r="H194" s="1027" t="s">
        <v>36</v>
      </c>
      <c r="I194" s="1028">
        <f>(I65-H65)/H65*100</f>
        <v>-100</v>
      </c>
      <c r="J194" s="1026" t="s">
        <v>36</v>
      </c>
      <c r="K194" s="1027" t="s">
        <v>36</v>
      </c>
      <c r="L194" s="1027">
        <f>(M65-K65)/K65*100</f>
        <v>0</v>
      </c>
      <c r="M194" s="1029">
        <f>(M65-L65)/L65*100</f>
        <v>100</v>
      </c>
      <c r="N194" s="5"/>
    </row>
    <row r="195" spans="1:14" x14ac:dyDescent="0.3">
      <c r="A195" s="70" t="s">
        <v>6</v>
      </c>
      <c r="B195" s="1026">
        <f>(C66-B66)/B66*100</f>
        <v>-100</v>
      </c>
      <c r="C195" s="1027">
        <f>(E66-B66)/B66*100</f>
        <v>-100</v>
      </c>
      <c r="D195" s="1027" t="s">
        <v>36</v>
      </c>
      <c r="E195" s="1028" t="s">
        <v>36</v>
      </c>
      <c r="F195" s="1026">
        <f>(G66-F66)/F66*100</f>
        <v>-100</v>
      </c>
      <c r="G195" s="1027">
        <f>(I66-F66)/F66*100</f>
        <v>0</v>
      </c>
      <c r="H195" s="1027" t="s">
        <v>36</v>
      </c>
      <c r="I195" s="1028">
        <f>(I66-H66)/H66*100</f>
        <v>-50</v>
      </c>
      <c r="J195" s="1026">
        <f>(K66-J66)/J66*100</f>
        <v>-100</v>
      </c>
      <c r="K195" s="1027">
        <f>(M66-J66)/J66*100</f>
        <v>-50</v>
      </c>
      <c r="L195" s="1027" t="s">
        <v>36</v>
      </c>
      <c r="M195" s="1029">
        <f>(M66-L66)/L66*100</f>
        <v>-50</v>
      </c>
      <c r="N195" s="5"/>
    </row>
    <row r="196" spans="1:14" ht="15" thickBot="1" x14ac:dyDescent="0.35">
      <c r="A196" s="71" t="s">
        <v>7</v>
      </c>
      <c r="B196" s="1030">
        <f>(C67-B67)/B67*100</f>
        <v>100</v>
      </c>
      <c r="C196" s="1031">
        <f>(E67-B67)/B67*100</f>
        <v>400</v>
      </c>
      <c r="D196" s="1031">
        <f>(E67-C67)/C67*100</f>
        <v>150</v>
      </c>
      <c r="E196" s="1032">
        <f>(E67-D67)/D67*100</f>
        <v>400</v>
      </c>
      <c r="F196" s="1030">
        <f>(G67-F67)/F67*100</f>
        <v>-100</v>
      </c>
      <c r="G196" s="1031">
        <f>(I67-F67)/F67*100</f>
        <v>-66.666666666666657</v>
      </c>
      <c r="H196" s="1031" t="s">
        <v>36</v>
      </c>
      <c r="I196" s="1032">
        <f>(I67-H67)/H67*100</f>
        <v>-75</v>
      </c>
      <c r="J196" s="1030">
        <f>(K67-J67)/J67*100</f>
        <v>-50</v>
      </c>
      <c r="K196" s="1031">
        <f>(M67-J67)/J67*100</f>
        <v>50</v>
      </c>
      <c r="L196" s="1031">
        <f>(M67-K67)/K67*100</f>
        <v>200</v>
      </c>
      <c r="M196" s="1033">
        <f>(M67-L67)/L67*100</f>
        <v>20</v>
      </c>
      <c r="N196" s="5"/>
    </row>
    <row r="197" spans="1:14" ht="15" thickBot="1" x14ac:dyDescent="0.35">
      <c r="N197" s="5"/>
    </row>
    <row r="198" spans="1:14" ht="15" thickBot="1" x14ac:dyDescent="0.35">
      <c r="A198" s="1114" t="s">
        <v>350</v>
      </c>
      <c r="B198" s="1097" t="s">
        <v>1</v>
      </c>
      <c r="C198" s="1098"/>
      <c r="D198" s="1098"/>
      <c r="E198" s="1099"/>
      <c r="F198" s="1097" t="s">
        <v>2</v>
      </c>
      <c r="G198" s="1098"/>
      <c r="H198" s="1098"/>
      <c r="I198" s="1099"/>
      <c r="J198" s="1097" t="s">
        <v>3</v>
      </c>
      <c r="K198" s="1098"/>
      <c r="L198" s="1098"/>
      <c r="M198" s="1191"/>
      <c r="N198" s="5"/>
    </row>
    <row r="199" spans="1:14" ht="46.2" customHeight="1" thickBot="1" x14ac:dyDescent="0.35">
      <c r="A199" s="1115"/>
      <c r="B199" s="67" t="s">
        <v>32</v>
      </c>
      <c r="C199" s="67" t="s">
        <v>159</v>
      </c>
      <c r="D199" s="67" t="s">
        <v>160</v>
      </c>
      <c r="E199" s="69" t="s">
        <v>161</v>
      </c>
      <c r="F199" s="67" t="s">
        <v>32</v>
      </c>
      <c r="G199" s="67" t="s">
        <v>159</v>
      </c>
      <c r="H199" s="67" t="s">
        <v>160</v>
      </c>
      <c r="I199" s="69" t="s">
        <v>161</v>
      </c>
      <c r="J199" s="67" t="s">
        <v>32</v>
      </c>
      <c r="K199" s="67" t="s">
        <v>159</v>
      </c>
      <c r="L199" s="67" t="s">
        <v>160</v>
      </c>
      <c r="M199" s="69" t="s">
        <v>161</v>
      </c>
      <c r="N199" s="5"/>
    </row>
    <row r="200" spans="1:14" x14ac:dyDescent="0.3">
      <c r="A200" s="70" t="s">
        <v>4</v>
      </c>
      <c r="B200" s="1023">
        <f>(C71-B71)/B71*100</f>
        <v>-83.65384615384616</v>
      </c>
      <c r="C200" s="1024">
        <f>(E71-B71)/B71*100</f>
        <v>-78.84615384615384</v>
      </c>
      <c r="D200" s="1024">
        <f>(E71-C71)/C71*100</f>
        <v>29.411764705882355</v>
      </c>
      <c r="E200" s="1025">
        <f>(E71-D71)/D71*100</f>
        <v>120</v>
      </c>
      <c r="F200" s="1026">
        <f>(G71-F71)/F71*100</f>
        <v>-70.512820512820511</v>
      </c>
      <c r="G200" s="1027">
        <f>(I71-F71)/F71*100</f>
        <v>-70.512820512820511</v>
      </c>
      <c r="H200" s="1027">
        <f>(I71-G71)/G71*100</f>
        <v>0</v>
      </c>
      <c r="I200" s="1028">
        <f>(I71-H71)/H71*100</f>
        <v>64.285714285714292</v>
      </c>
      <c r="J200" s="1026">
        <f>(K71-J71)/J71*100</f>
        <v>-78.021978021978029</v>
      </c>
      <c r="K200" s="1027">
        <f>(M71-J71)/J71*100</f>
        <v>-75.27472527472527</v>
      </c>
      <c r="L200" s="1027">
        <f>(M71-K71)/K71*100</f>
        <v>12.5</v>
      </c>
      <c r="M200" s="1029">
        <f>(M71-L71)/L71*100</f>
        <v>87.5</v>
      </c>
      <c r="N200" s="5"/>
    </row>
    <row r="201" spans="1:14" x14ac:dyDescent="0.3">
      <c r="A201" s="70" t="s">
        <v>5</v>
      </c>
      <c r="B201" s="1026">
        <f>(C72-B72)/B72*100</f>
        <v>-60.714285714285708</v>
      </c>
      <c r="C201" s="1027">
        <f>(E72-B72)/B72*100</f>
        <v>-67.857142857142861</v>
      </c>
      <c r="D201" s="1027">
        <f>(E72-C72)/C72*100</f>
        <v>-18.181818181818183</v>
      </c>
      <c r="E201" s="1028">
        <f>(E72-D72)/D72*100</f>
        <v>80</v>
      </c>
      <c r="F201" s="1026">
        <f>(G72-F72)/F72*100</f>
        <v>-67.5</v>
      </c>
      <c r="G201" s="1027">
        <f>(I72-F72)/F72*100</f>
        <v>-87.5</v>
      </c>
      <c r="H201" s="1027">
        <f>(I72-G72)/G72*100</f>
        <v>-61.53846153846154</v>
      </c>
      <c r="I201" s="1028">
        <f>(I72-H72)/H72*100</f>
        <v>0</v>
      </c>
      <c r="J201" s="1026">
        <f>(K72-J72)/J72*100</f>
        <v>-64.705882352941174</v>
      </c>
      <c r="K201" s="1027">
        <f>(M72-J72)/J72*100</f>
        <v>-79.411764705882348</v>
      </c>
      <c r="L201" s="1027">
        <f>(M72-K72)/K72*100</f>
        <v>-41.666666666666671</v>
      </c>
      <c r="M201" s="1029">
        <f>(M72-L72)/L72*100</f>
        <v>40</v>
      </c>
      <c r="N201" s="5"/>
    </row>
    <row r="202" spans="1:14" x14ac:dyDescent="0.3">
      <c r="A202" s="70" t="s">
        <v>6</v>
      </c>
      <c r="B202" s="1026">
        <f>(C73-B73)/B73*100</f>
        <v>-56.000000000000007</v>
      </c>
      <c r="C202" s="1027">
        <f>(E73-B73)/B73*100</f>
        <v>-64</v>
      </c>
      <c r="D202" s="1027">
        <f>(E73-C73)/C73*100</f>
        <v>-18.181818181818183</v>
      </c>
      <c r="E202" s="1028">
        <f>(E73-D73)/D73*100</f>
        <v>-40</v>
      </c>
      <c r="F202" s="1026">
        <f>(G73-F73)/F73*100</f>
        <v>-79.310344827586206</v>
      </c>
      <c r="G202" s="1027">
        <f>(I73-F73)/F73*100</f>
        <v>-48.275862068965516</v>
      </c>
      <c r="H202" s="1027">
        <f>(I73-G73)/G73*100</f>
        <v>150</v>
      </c>
      <c r="I202" s="1028">
        <f>(I73-H73)/H73*100</f>
        <v>87.5</v>
      </c>
      <c r="J202" s="1026">
        <f>(K73-J73)/J73*100</f>
        <v>-68.518518518518519</v>
      </c>
      <c r="K202" s="1027">
        <f>(M73-J73)/J73*100</f>
        <v>-55.555555555555557</v>
      </c>
      <c r="L202" s="1027">
        <f>(M73-K73)/K73*100</f>
        <v>41.17647058823529</v>
      </c>
      <c r="M202" s="1029">
        <f>(M73-L73)/L73*100</f>
        <v>4.3478260869565215</v>
      </c>
      <c r="N202" s="5"/>
    </row>
    <row r="203" spans="1:14" ht="15" thickBot="1" x14ac:dyDescent="0.35">
      <c r="A203" s="71" t="s">
        <v>7</v>
      </c>
      <c r="B203" s="1030">
        <f>(C74-B74)/B74*100</f>
        <v>-75.159235668789819</v>
      </c>
      <c r="C203" s="1031">
        <f>(E74-B74)/B74*100</f>
        <v>-74.522292993630572</v>
      </c>
      <c r="D203" s="1031">
        <f>(E74-C74)/C74*100</f>
        <v>2.5641025641025639</v>
      </c>
      <c r="E203" s="1032">
        <f>(E74-D74)/D74*100</f>
        <v>33.333333333333329</v>
      </c>
      <c r="F203" s="1030">
        <f>(G74-F74)/F74*100</f>
        <v>-71.428571428571431</v>
      </c>
      <c r="G203" s="1031">
        <f>(I74-F74)/F74*100</f>
        <v>-70.748299319727892</v>
      </c>
      <c r="H203" s="1031">
        <f>(I74-G74)/G74*100</f>
        <v>2.3809523809523809</v>
      </c>
      <c r="I203" s="1032">
        <f>(I74-H74)/H74*100</f>
        <v>59.259259259259252</v>
      </c>
      <c r="J203" s="1030">
        <f>(K74-J74)/J74*100</f>
        <v>-73.35526315789474</v>
      </c>
      <c r="K203" s="1031">
        <f>(M74-J74)/J74*100</f>
        <v>-72.69736842105263</v>
      </c>
      <c r="L203" s="1031">
        <f>(M74-K74)/K74*100</f>
        <v>2.4691358024691357</v>
      </c>
      <c r="M203" s="1033">
        <f>(M74-L74)/L74*100</f>
        <v>45.614035087719294</v>
      </c>
      <c r="N203" s="5"/>
    </row>
    <row r="204" spans="1:14" ht="15" thickBot="1" x14ac:dyDescent="0.35">
      <c r="N204" s="5"/>
    </row>
    <row r="205" spans="1:14" ht="15" thickBot="1" x14ac:dyDescent="0.35">
      <c r="A205" s="1114" t="s">
        <v>291</v>
      </c>
      <c r="B205" s="1097" t="s">
        <v>1</v>
      </c>
      <c r="C205" s="1098"/>
      <c r="D205" s="1098"/>
      <c r="E205" s="1099"/>
      <c r="F205" s="1097" t="s">
        <v>2</v>
      </c>
      <c r="G205" s="1098"/>
      <c r="H205" s="1098"/>
      <c r="I205" s="1099"/>
      <c r="J205" s="1097" t="s">
        <v>3</v>
      </c>
      <c r="K205" s="1098"/>
      <c r="L205" s="1098"/>
      <c r="M205" s="1191"/>
      <c r="N205" s="5"/>
    </row>
    <row r="206" spans="1:14" ht="15" thickBot="1" x14ac:dyDescent="0.35">
      <c r="A206" s="1115"/>
      <c r="B206" s="67" t="s">
        <v>32</v>
      </c>
      <c r="C206" s="67" t="s">
        <v>159</v>
      </c>
      <c r="D206" s="67" t="s">
        <v>160</v>
      </c>
      <c r="E206" s="69" t="s">
        <v>161</v>
      </c>
      <c r="F206" s="67" t="s">
        <v>32</v>
      </c>
      <c r="G206" s="67" t="s">
        <v>159</v>
      </c>
      <c r="H206" s="67" t="s">
        <v>160</v>
      </c>
      <c r="I206" s="69" t="s">
        <v>161</v>
      </c>
      <c r="J206" s="67" t="s">
        <v>32</v>
      </c>
      <c r="K206" s="67" t="s">
        <v>159</v>
      </c>
      <c r="L206" s="67" t="s">
        <v>160</v>
      </c>
      <c r="M206" s="69" t="s">
        <v>161</v>
      </c>
      <c r="N206" s="5"/>
    </row>
    <row r="207" spans="1:14" x14ac:dyDescent="0.3">
      <c r="A207" s="70" t="s">
        <v>4</v>
      </c>
      <c r="B207" s="1023">
        <f>(C78-B78)/B78*100</f>
        <v>-83.82352941176471</v>
      </c>
      <c r="C207" s="1024">
        <f>(E78-B78)/B78*100</f>
        <v>-75.735294117647058</v>
      </c>
      <c r="D207" s="1024">
        <f>(E78-C78)/C78*100</f>
        <v>50</v>
      </c>
      <c r="E207" s="1025">
        <f>(E78-D78)/D78*100</f>
        <v>175</v>
      </c>
      <c r="F207" s="1026">
        <f>(G78-F78)/F78*100</f>
        <v>-72.815533980582529</v>
      </c>
      <c r="G207" s="1027">
        <f>(I78-F78)/F78*100</f>
        <v>-72.815533980582529</v>
      </c>
      <c r="H207" s="1027">
        <f>(I78-G78)/G78*100</f>
        <v>0</v>
      </c>
      <c r="I207" s="1028">
        <f>(I78-H78)/H78*100</f>
        <v>55.555555555555557</v>
      </c>
      <c r="J207" s="1026">
        <f>(K78-J78)/J78*100</f>
        <v>-79.079497907949786</v>
      </c>
      <c r="K207" s="1027">
        <f>(M78-J78)/J78*100</f>
        <v>-74.476987447698733</v>
      </c>
      <c r="L207" s="1027">
        <f>(M78-K78)/K78*100</f>
        <v>22</v>
      </c>
      <c r="M207" s="1029">
        <f>(M78-L78)/L78*100</f>
        <v>103.33333333333334</v>
      </c>
      <c r="N207" s="5"/>
    </row>
    <row r="208" spans="1:14" x14ac:dyDescent="0.3">
      <c r="A208" s="70" t="s">
        <v>5</v>
      </c>
      <c r="B208" s="1026">
        <f>(C79-B79)/B79*100</f>
        <v>-42.857142857142854</v>
      </c>
      <c r="C208" s="1027">
        <f>(E79-B79)/B79*100</f>
        <v>-54.285714285714285</v>
      </c>
      <c r="D208" s="1027">
        <f>(E79-C79)/C79*100</f>
        <v>-20</v>
      </c>
      <c r="E208" s="1028">
        <f>(E79-D79)/D79*100</f>
        <v>33.333333333333329</v>
      </c>
      <c r="F208" s="1026">
        <f>(G79-F79)/F79*100</f>
        <v>-65.217391304347828</v>
      </c>
      <c r="G208" s="1027">
        <f>(I79-F79)/F79*100</f>
        <v>-84.782608695652172</v>
      </c>
      <c r="H208" s="1027">
        <f>(I79-G79)/G79*100</f>
        <v>-56.25</v>
      </c>
      <c r="I208" s="1028">
        <f>(I79-H79)/H79*100</f>
        <v>-36.363636363636367</v>
      </c>
      <c r="J208" s="1026">
        <f>(K79-J79)/J79*100</f>
        <v>-55.555555555555557</v>
      </c>
      <c r="K208" s="1027">
        <f>(M79-J79)/J79*100</f>
        <v>-71.604938271604937</v>
      </c>
      <c r="L208" s="1027">
        <f>(M79-K79)/K79*100</f>
        <v>-36.111111111111107</v>
      </c>
      <c r="M208" s="1029">
        <f>(M79-L79)/L79*100</f>
        <v>0</v>
      </c>
      <c r="N208" s="5"/>
    </row>
    <row r="209" spans="1:14" x14ac:dyDescent="0.3">
      <c r="A209" s="70" t="s">
        <v>6</v>
      </c>
      <c r="B209" s="1026">
        <f>(C80-B80)/B80*100</f>
        <v>-53.846153846153847</v>
      </c>
      <c r="C209" s="1027">
        <f>(E80-B80)/B80*100</f>
        <v>-61.53846153846154</v>
      </c>
      <c r="D209" s="1027">
        <f>(E80-C80)/C80*100</f>
        <v>-16.666666666666664</v>
      </c>
      <c r="E209" s="1028">
        <f>(E80-D80)/D80*100</f>
        <v>4.1666666666666661</v>
      </c>
      <c r="F209" s="1026">
        <f>(G80-F80)/F80*100</f>
        <v>-65.384615384615387</v>
      </c>
      <c r="G209" s="1027">
        <f>(I80-F80)/F80*100</f>
        <v>-61.53846153846154</v>
      </c>
      <c r="H209" s="1027">
        <f>(I80-G80)/G80*100</f>
        <v>11.111111111111111</v>
      </c>
      <c r="I209" s="1028">
        <f>(I80-H80)/H80*100</f>
        <v>53.846153846153847</v>
      </c>
      <c r="J209" s="1026">
        <f>(K80-J80)/J80*100</f>
        <v>-58.974358974358978</v>
      </c>
      <c r="K209" s="1027">
        <f>(M80-J80)/J80*100</f>
        <v>-61.53846153846154</v>
      </c>
      <c r="L209" s="1027">
        <f>(M80-K80)/K80*100</f>
        <v>-6.25</v>
      </c>
      <c r="M209" s="1029">
        <f>(M80-L80)/L80*100</f>
        <v>21.621621621621621</v>
      </c>
      <c r="N209" s="5"/>
    </row>
    <row r="210" spans="1:14" ht="15" thickBot="1" x14ac:dyDescent="0.35">
      <c r="A210" s="71" t="s">
        <v>7</v>
      </c>
      <c r="B210" s="1030">
        <f>(C81-B81)/B81*100</f>
        <v>-69.491525423728817</v>
      </c>
      <c r="C210" s="1031">
        <f>(E81-B81)/B81*100</f>
        <v>-68.644067796610159</v>
      </c>
      <c r="D210" s="1031">
        <f>(E81-C81)/C81*100</f>
        <v>2.7777777777777777</v>
      </c>
      <c r="E210" s="1032">
        <f>(E81-D81)/D81*100</f>
        <v>54.166666666666664</v>
      </c>
      <c r="F210" s="1030">
        <f>(G81-F81)/F81*100</f>
        <v>-69.154228855721385</v>
      </c>
      <c r="G210" s="1031">
        <f>(I81-F81)/F81*100</f>
        <v>-72.636815920398007</v>
      </c>
      <c r="H210" s="1031">
        <f>(I81-G81)/G81*100</f>
        <v>-11.29032258064516</v>
      </c>
      <c r="I210" s="1032">
        <f>(I81-H81)/H81*100</f>
        <v>30.952380952380953</v>
      </c>
      <c r="J210" s="1030">
        <f>(K81-J81)/J81*100</f>
        <v>-69.336384439359264</v>
      </c>
      <c r="K210" s="1031">
        <f>(M81-J81)/J81*100</f>
        <v>-70.480549199084663</v>
      </c>
      <c r="L210" s="1031">
        <f>(M81-K81)/K81*100</f>
        <v>-3.7313432835820892</v>
      </c>
      <c r="M210" s="1033">
        <f>(M81-L81)/L81*100</f>
        <v>43.333333333333336</v>
      </c>
      <c r="N210" s="5"/>
    </row>
    <row r="211" spans="1:14" x14ac:dyDescent="0.3">
      <c r="A211" s="1092"/>
      <c r="B211" s="1095"/>
      <c r="C211" s="1095"/>
      <c r="D211" s="1095"/>
      <c r="E211" s="1095"/>
      <c r="F211" s="1095"/>
      <c r="G211" s="1095"/>
      <c r="H211" s="1095"/>
      <c r="I211" s="1095"/>
      <c r="J211" s="1095"/>
      <c r="K211" s="1095"/>
      <c r="L211" s="1095"/>
      <c r="M211" s="1096"/>
      <c r="N211" s="5"/>
    </row>
    <row r="212" spans="1:14" x14ac:dyDescent="0.3">
      <c r="N212" s="5"/>
    </row>
    <row r="213" spans="1:14" ht="16.2" thickBot="1" x14ac:dyDescent="0.35">
      <c r="A213" s="7" t="s">
        <v>76</v>
      </c>
      <c r="N213" s="5"/>
    </row>
    <row r="214" spans="1:14" ht="15" thickBot="1" x14ac:dyDescent="0.35">
      <c r="A214" s="1114" t="s">
        <v>292</v>
      </c>
      <c r="B214" s="1097" t="s">
        <v>1</v>
      </c>
      <c r="C214" s="1098"/>
      <c r="D214" s="1098"/>
      <c r="E214" s="1099"/>
      <c r="F214" s="1097" t="s">
        <v>2</v>
      </c>
      <c r="G214" s="1098"/>
      <c r="H214" s="1098"/>
      <c r="I214" s="1099"/>
      <c r="J214" s="1097" t="s">
        <v>3</v>
      </c>
      <c r="K214" s="1098"/>
      <c r="L214" s="1098"/>
      <c r="M214" s="1191"/>
      <c r="N214" s="5"/>
    </row>
    <row r="215" spans="1:14" ht="48.6" customHeight="1" thickBot="1" x14ac:dyDescent="0.35">
      <c r="A215" s="1115"/>
      <c r="B215" s="67" t="s">
        <v>32</v>
      </c>
      <c r="C215" s="67" t="s">
        <v>159</v>
      </c>
      <c r="D215" s="67" t="s">
        <v>160</v>
      </c>
      <c r="E215" s="69" t="s">
        <v>161</v>
      </c>
      <c r="F215" s="67" t="s">
        <v>32</v>
      </c>
      <c r="G215" s="67" t="s">
        <v>159</v>
      </c>
      <c r="H215" s="67" t="s">
        <v>160</v>
      </c>
      <c r="I215" s="69" t="s">
        <v>161</v>
      </c>
      <c r="J215" s="67" t="s">
        <v>32</v>
      </c>
      <c r="K215" s="67" t="s">
        <v>159</v>
      </c>
      <c r="L215" s="67" t="s">
        <v>160</v>
      </c>
      <c r="M215" s="69" t="s">
        <v>161</v>
      </c>
      <c r="N215" s="5"/>
    </row>
    <row r="216" spans="1:14" x14ac:dyDescent="0.3">
      <c r="A216" s="70" t="s">
        <v>4</v>
      </c>
      <c r="B216" s="1023">
        <f>(C87-B87)/B87*100</f>
        <v>-58.300428075872759</v>
      </c>
      <c r="C216" s="1024">
        <f>(E87-B87)/B87*100</f>
        <v>-40.153855659911038</v>
      </c>
      <c r="D216" s="1024">
        <f>(E87-C87)/C87*100</f>
        <v>43.517406962785103</v>
      </c>
      <c r="E216" s="1025">
        <f>(E87-D87)/D87*100</f>
        <v>156.34753901560617</v>
      </c>
      <c r="F216" s="1026">
        <f>(G87-F87)/F87*100</f>
        <v>-3.7336562737330476</v>
      </c>
      <c r="G216" s="1027">
        <f>(I87-F87)/F87*100</f>
        <v>-0.79742792478371738</v>
      </c>
      <c r="H216" s="1027">
        <f>(I87-G87)/G87*100</f>
        <v>3.0501089324618857</v>
      </c>
      <c r="I216" s="1028">
        <f>(I87-H87)/H87*100</f>
        <v>55.216654563059784</v>
      </c>
      <c r="J216" s="1026">
        <f>(K87-J87)/J87*100</f>
        <v>-41.459030430373289</v>
      </c>
      <c r="K216" s="1027">
        <f>(M87-J87)/J87*100</f>
        <v>-30.52936253999507</v>
      </c>
      <c r="L216" s="1027">
        <f>(M87-K87)/K87*100</f>
        <v>18.670117647058841</v>
      </c>
      <c r="M216" s="1029">
        <f>(M87-L87)/L87*100</f>
        <v>92.425098039215698</v>
      </c>
      <c r="N216" s="5"/>
    </row>
    <row r="217" spans="1:14" x14ac:dyDescent="0.3">
      <c r="A217" s="70" t="s">
        <v>5</v>
      </c>
      <c r="B217" s="1026">
        <f>(C88-B88)/B88*100</f>
        <v>-19.955874241588528</v>
      </c>
      <c r="C217" s="1027">
        <f>(E88-B88)/B88*100</f>
        <v>-20.796834493109571</v>
      </c>
      <c r="D217" s="1027">
        <f>(E88-C88)/C88*100</f>
        <v>-1.050620821394463</v>
      </c>
      <c r="E217" s="1028">
        <f>(E88-D88)/D88*100</f>
        <v>34.097421203438394</v>
      </c>
      <c r="F217" s="1026">
        <f>(G88-F88)/F88*100</f>
        <v>17.86657278648125</v>
      </c>
      <c r="G217" s="1027">
        <f>(I88-F88)/F88*100</f>
        <v>-35.015527950310563</v>
      </c>
      <c r="H217" s="1027">
        <f>(I88-G88)/G88*100</f>
        <v>-44.866071428571431</v>
      </c>
      <c r="I217" s="1028">
        <f>(I88-H88)/H88*100</f>
        <v>-38.636363636363633</v>
      </c>
      <c r="J217" s="1026">
        <f>(K88-J88)/J88*100</f>
        <v>-23.591295575731372</v>
      </c>
      <c r="K217" s="1027">
        <f>(M88-J88)/J88*100</f>
        <v>-39.440620561564508</v>
      </c>
      <c r="L217" s="1027">
        <f>(M88-K88)/K88*100</f>
        <v>-20.74282649503888</v>
      </c>
      <c r="M217" s="1029">
        <f>(M88-L88)/L88*100</f>
        <v>-8.0450522928376081E-2</v>
      </c>
      <c r="N217" s="5"/>
    </row>
    <row r="218" spans="1:14" x14ac:dyDescent="0.3">
      <c r="A218" s="70" t="s">
        <v>6</v>
      </c>
      <c r="B218" s="1026">
        <f>(C89-B89)/B89*100</f>
        <v>-52.309458624039564</v>
      </c>
      <c r="C218" s="1027">
        <f>(E89-B89)/B89*100</f>
        <v>-51.451073470708806</v>
      </c>
      <c r="D218" s="1027">
        <f>(E89-C89)/C89*100</f>
        <v>1.799906498363731</v>
      </c>
      <c r="E218" s="1028">
        <f>(E89-D89)/D89*100</f>
        <v>4.3858111266947208</v>
      </c>
      <c r="F218" s="1026">
        <f>(G89-F89)/F89*100</f>
        <v>-18.282967032967047</v>
      </c>
      <c r="G218" s="1027">
        <f>(I89-F89)/F89*100</f>
        <v>5.9294871794871575</v>
      </c>
      <c r="H218" s="1027">
        <f>(I89-G89)/G89*100</f>
        <v>29.629629629629623</v>
      </c>
      <c r="I218" s="1028">
        <f>(I89-H89)/H89*100</f>
        <v>67.307692307692307</v>
      </c>
      <c r="J218" s="1026">
        <f>(K89-J89)/J89*100</f>
        <v>-50.067209414390412</v>
      </c>
      <c r="K218" s="1027">
        <f>(M89-J89)/J89*100</f>
        <v>-43.184966294209993</v>
      </c>
      <c r="L218" s="1027">
        <f>(M89-K89)/K89*100</f>
        <v>13.783013205282103</v>
      </c>
      <c r="M218" s="1029">
        <f>(M89-L89)/L89*100</f>
        <v>23.37367379384186</v>
      </c>
      <c r="N218" s="5"/>
    </row>
    <row r="219" spans="1:14" ht="15" thickBot="1" x14ac:dyDescent="0.35">
      <c r="A219" s="71" t="s">
        <v>7</v>
      </c>
      <c r="B219" s="1030">
        <f>(C90-B90)/B90*100</f>
        <v>-49.121798930567401</v>
      </c>
      <c r="C219" s="1031">
        <f>(E90-B90)/B90*100</f>
        <v>-41.492663830205444</v>
      </c>
      <c r="D219" s="1031">
        <f>(E90-C90)/C90*100</f>
        <v>14.994899465786155</v>
      </c>
      <c r="E219" s="1032">
        <f>(E90-D90)/D90*100</f>
        <v>50.292945155834737</v>
      </c>
      <c r="F219" s="1030">
        <f>(G90-F90)/F90*100</f>
        <v>-2.1263681592039658</v>
      </c>
      <c r="G219" s="1031">
        <f>(I90-F90)/F90*100</f>
        <v>-2.9906334250534994</v>
      </c>
      <c r="H219" s="1031">
        <f>(I90-G90)/G90*100</f>
        <v>-0.88304198954767699</v>
      </c>
      <c r="I219" s="1032">
        <f>(I90-H90)/H90*100</f>
        <v>32.854482575152957</v>
      </c>
      <c r="J219" s="1030">
        <f>(K90-J90)/J90*100</f>
        <v>-40.665822207646698</v>
      </c>
      <c r="K219" s="1031">
        <f>(M90-J90)/J90*100</f>
        <v>-36.105694094800668</v>
      </c>
      <c r="L219" s="1031">
        <f>(M90-K90)/K90*100</f>
        <v>7.6854997954209834</v>
      </c>
      <c r="M219" s="1033">
        <f>(M90-L90)/L90*100</f>
        <v>40.742285789961585</v>
      </c>
      <c r="N219" s="5"/>
    </row>
    <row r="220" spans="1:14" ht="15" thickBot="1" x14ac:dyDescent="0.35">
      <c r="N220" s="5"/>
    </row>
    <row r="221" spans="1:14" ht="15" thickBot="1" x14ac:dyDescent="0.35">
      <c r="A221" s="1114" t="s">
        <v>293</v>
      </c>
      <c r="B221" s="1097" t="s">
        <v>1</v>
      </c>
      <c r="C221" s="1098"/>
      <c r="D221" s="1098"/>
      <c r="E221" s="1099"/>
      <c r="F221" s="1097" t="s">
        <v>2</v>
      </c>
      <c r="G221" s="1098"/>
      <c r="H221" s="1098"/>
      <c r="I221" s="1099"/>
      <c r="J221" s="1097" t="s">
        <v>3</v>
      </c>
      <c r="K221" s="1098"/>
      <c r="L221" s="1098"/>
      <c r="M221" s="1191"/>
      <c r="N221" s="5"/>
    </row>
    <row r="222" spans="1:14" ht="42" customHeight="1" thickBot="1" x14ac:dyDescent="0.35">
      <c r="A222" s="1115"/>
      <c r="B222" s="67" t="s">
        <v>32</v>
      </c>
      <c r="C222" s="67" t="s">
        <v>159</v>
      </c>
      <c r="D222" s="67" t="s">
        <v>160</v>
      </c>
      <c r="E222" s="69" t="s">
        <v>161</v>
      </c>
      <c r="F222" s="67" t="s">
        <v>32</v>
      </c>
      <c r="G222" s="67" t="s">
        <v>159</v>
      </c>
      <c r="H222" s="67" t="s">
        <v>160</v>
      </c>
      <c r="I222" s="69" t="s">
        <v>161</v>
      </c>
      <c r="J222" s="67" t="s">
        <v>32</v>
      </c>
      <c r="K222" s="67" t="s">
        <v>159</v>
      </c>
      <c r="L222" s="67" t="s">
        <v>160</v>
      </c>
      <c r="M222" s="69" t="s">
        <v>161</v>
      </c>
      <c r="N222" s="5"/>
    </row>
    <row r="223" spans="1:14" x14ac:dyDescent="0.3">
      <c r="A223" s="70" t="s">
        <v>4</v>
      </c>
      <c r="B223" s="1023">
        <f>(C94-B94)/B94*100</f>
        <v>13.235294117647079</v>
      </c>
      <c r="C223" s="1024">
        <f>(E94-B94)/B94*100</f>
        <v>9.5825426944971461</v>
      </c>
      <c r="D223" s="1024">
        <f>(E94-C94)/C94*100</f>
        <v>-3.2258064516129275</v>
      </c>
      <c r="E223" s="1025">
        <f>(E94-D94)/D94*100</f>
        <v>6.4516129032257936</v>
      </c>
      <c r="F223" s="1026">
        <f>(G94-F94)/F94*100</f>
        <v>17.799352750809057</v>
      </c>
      <c r="G223" s="1027">
        <f>(I94-F94)/F94*100</f>
        <v>28.508384819064414</v>
      </c>
      <c r="H223" s="1027">
        <f>(I94-G94)/G94*100</f>
        <v>9.0909090909090811</v>
      </c>
      <c r="I223" s="1028">
        <f>(I94-H94)/H94*100</f>
        <v>13.131313131313124</v>
      </c>
      <c r="J223" s="1026">
        <f>(K94-J94)/J94*100</f>
        <v>16.013693419551164</v>
      </c>
      <c r="K223" s="1027">
        <f>(M94-J94)/J94*100</f>
        <v>17.502170995500123</v>
      </c>
      <c r="L223" s="1027">
        <f>(M94-K94)/K94*100</f>
        <v>1.283018867924528</v>
      </c>
      <c r="M223" s="1029">
        <f>(M94-L94)/L94*100</f>
        <v>7.4213836477987503</v>
      </c>
      <c r="N223" s="5"/>
    </row>
    <row r="224" spans="1:14" x14ac:dyDescent="0.3">
      <c r="A224" s="70" t="s">
        <v>5</v>
      </c>
      <c r="B224" s="1026">
        <f>(C95-B95)/B95*100</f>
        <v>30.158730158730172</v>
      </c>
      <c r="C224" s="1027">
        <f>(E95-B95)/B95*100</f>
        <v>17.142857142857153</v>
      </c>
      <c r="D224" s="1027">
        <f>(E95-C95)/C95*100</f>
        <v>-10.000000000000002</v>
      </c>
      <c r="E224" s="1028">
        <f>(E95-D95)/D95*100</f>
        <v>0</v>
      </c>
      <c r="F224" s="1026">
        <f>(G95-F95)/F95*100</f>
        <v>58.102766798418983</v>
      </c>
      <c r="G224" s="1027">
        <f>(I95-F95)/F95*100</f>
        <v>26.811594202898554</v>
      </c>
      <c r="H224" s="1027">
        <f>(I95-G95)/G95*100</f>
        <v>-19.791666666666671</v>
      </c>
      <c r="I224" s="1028">
        <f>(I95-H95)/H95*100</f>
        <v>27.272727272727295</v>
      </c>
      <c r="J224" s="1026">
        <f>(K95-J95)/J95*100</f>
        <v>39.463601532567061</v>
      </c>
      <c r="K224" s="1027">
        <f>(M95-J95)/J95*100</f>
        <v>17.452300785634126</v>
      </c>
      <c r="L224" s="1027">
        <f>(M95-K95)/K95*100</f>
        <v>-15.782828282828284</v>
      </c>
      <c r="M224" s="1029">
        <f>(M95-L95)/L95*100</f>
        <v>9.0909090909090811</v>
      </c>
      <c r="N224" s="5"/>
    </row>
    <row r="225" spans="1:14" x14ac:dyDescent="0.3">
      <c r="A225" s="70" t="s">
        <v>6</v>
      </c>
      <c r="B225" s="1026">
        <f>(C96-B96)/B96*100</f>
        <v>-10.407239819004525</v>
      </c>
      <c r="C225" s="1027">
        <f>(E96-B96)/B96*100</f>
        <v>5.7692307692307745</v>
      </c>
      <c r="D225" s="1027">
        <f>(E96-C96)/C96*100</f>
        <v>18.055555555555561</v>
      </c>
      <c r="E225" s="1028">
        <f>(E96-D96)/D96*100</f>
        <v>17.187500000000007</v>
      </c>
      <c r="F225" s="1026">
        <f>(G96-F96)/F96*100</f>
        <v>21.153846153846164</v>
      </c>
      <c r="G225" s="1027">
        <f>(I96-F96)/F96*100</f>
        <v>4.7008547008547037</v>
      </c>
      <c r="H225" s="1027">
        <f>(I96-G96)/G96*100</f>
        <v>-13.580246913580252</v>
      </c>
      <c r="I225" s="1028">
        <f>(I96-H96)/H96*100</f>
        <v>-5.9829059829059847</v>
      </c>
      <c r="J225" s="1026">
        <f>(K96-J96)/J96*100</f>
        <v>-1.7094017094016964</v>
      </c>
      <c r="K225" s="1027">
        <f>(M96-J96)/J96*100</f>
        <v>5.3113553113553218</v>
      </c>
      <c r="L225" s="1027">
        <f>(M96-K96)/K96*100</f>
        <v>7.1428571428571379</v>
      </c>
      <c r="M225" s="1029">
        <f>(M96-L96)/L96*100</f>
        <v>10.038610038610038</v>
      </c>
      <c r="N225" s="5"/>
    </row>
    <row r="226" spans="1:14" ht="15" thickBot="1" x14ac:dyDescent="0.35">
      <c r="A226" s="71" t="s">
        <v>7</v>
      </c>
      <c r="B226" s="1030">
        <f>(C97-B97)/B97*100</f>
        <v>4.6610169491525379</v>
      </c>
      <c r="C226" s="1031">
        <f>(E97-B97)/B97*100</f>
        <v>9.0833134399617919</v>
      </c>
      <c r="D226" s="1031">
        <f>(E97-C97)/C97*100</f>
        <v>4.2253521126760489</v>
      </c>
      <c r="E226" s="1032">
        <f>(E97-D97)/D97*100</f>
        <v>10.73943661971831</v>
      </c>
      <c r="F226" s="1030">
        <f>(G97-F97)/F97*100</f>
        <v>27.789623312011368</v>
      </c>
      <c r="G226" s="1031">
        <f>(I97-F97)/F97*100</f>
        <v>20.754921046939202</v>
      </c>
      <c r="H226" s="1031">
        <f>(I97-G97)/G97*100</f>
        <v>-5.5049088359046365</v>
      </c>
      <c r="I226" s="1032">
        <f>(I97-H97)/H97*100</f>
        <v>11.02484472049689</v>
      </c>
      <c r="J226" s="1030">
        <f>(K97-J97)/J97*100</f>
        <v>14.038239688333306</v>
      </c>
      <c r="K226" s="1031">
        <f>(M97-J97)/J97*100</f>
        <v>13.536349234289741</v>
      </c>
      <c r="L226" s="1031">
        <f>(M97-K97)/K97*100</f>
        <v>-0.44010715652506988</v>
      </c>
      <c r="M226" s="1033">
        <f>(M97-L97)/L97*100</f>
        <v>10.256410256410263</v>
      </c>
      <c r="N226" s="5"/>
    </row>
    <row r="227" spans="1:14" ht="15" thickBot="1" x14ac:dyDescent="0.35">
      <c r="N227" s="5"/>
    </row>
    <row r="228" spans="1:14" ht="15" thickBot="1" x14ac:dyDescent="0.35">
      <c r="A228" s="1114" t="s">
        <v>294</v>
      </c>
      <c r="B228" s="1097" t="s">
        <v>1</v>
      </c>
      <c r="C228" s="1098"/>
      <c r="D228" s="1098"/>
      <c r="E228" s="1099"/>
      <c r="F228" s="1097" t="s">
        <v>2</v>
      </c>
      <c r="G228" s="1098"/>
      <c r="H228" s="1098"/>
      <c r="I228" s="1099"/>
      <c r="J228" s="1097" t="s">
        <v>3</v>
      </c>
      <c r="K228" s="1098"/>
      <c r="L228" s="1098"/>
      <c r="M228" s="1191"/>
      <c r="N228" s="5"/>
    </row>
    <row r="229" spans="1:14" ht="49.8" customHeight="1" thickBot="1" x14ac:dyDescent="0.35">
      <c r="A229" s="1115"/>
      <c r="B229" s="67" t="s">
        <v>32</v>
      </c>
      <c r="C229" s="67" t="s">
        <v>159</v>
      </c>
      <c r="D229" s="67" t="s">
        <v>160</v>
      </c>
      <c r="E229" s="69" t="s">
        <v>161</v>
      </c>
      <c r="F229" s="67" t="s">
        <v>32</v>
      </c>
      <c r="G229" s="67" t="s">
        <v>159</v>
      </c>
      <c r="H229" s="67" t="s">
        <v>160</v>
      </c>
      <c r="I229" s="69" t="s">
        <v>161</v>
      </c>
      <c r="J229" s="67" t="s">
        <v>32</v>
      </c>
      <c r="K229" s="67" t="s">
        <v>159</v>
      </c>
      <c r="L229" s="67" t="s">
        <v>160</v>
      </c>
      <c r="M229" s="69" t="s">
        <v>161</v>
      </c>
      <c r="N229" s="5"/>
    </row>
    <row r="230" spans="1:14" x14ac:dyDescent="0.3">
      <c r="A230" s="70" t="s">
        <v>4</v>
      </c>
      <c r="B230" s="1023">
        <f>(C101-B101)/B101*100</f>
        <v>-63.17440401505646</v>
      </c>
      <c r="C230" s="1024">
        <f>(E101-B101)/B101*100</f>
        <v>-45.387154861944779</v>
      </c>
      <c r="D230" s="1024">
        <f>(E101-C101)/C101*100</f>
        <v>48.301320528211264</v>
      </c>
      <c r="E230" s="1025">
        <f>(E101-D101)/D101*100</f>
        <v>140.81132452981188</v>
      </c>
      <c r="F230" s="1026">
        <f>(G101-F101)/F101*100</f>
        <v>-18.279395023581078</v>
      </c>
      <c r="G230" s="1027">
        <f>(I101-F101)/F101*100</f>
        <v>-22.804591922238991</v>
      </c>
      <c r="H230" s="1027">
        <f>(I101-G101)/G101*100</f>
        <v>-5.5374001452432857</v>
      </c>
      <c r="I230" s="1028">
        <f>(I101-H101)/H101*100</f>
        <v>37.200435729847491</v>
      </c>
      <c r="J230" s="1026">
        <f>(K101-J101)/J101*100</f>
        <v>-49.539603607033243</v>
      </c>
      <c r="K230" s="1027">
        <f>(M101-J101)/J101*100</f>
        <v>-40.877145612343298</v>
      </c>
      <c r="L230" s="1027">
        <f>(M101-K101)/K101*100</f>
        <v>17.166844919786104</v>
      </c>
      <c r="M230" s="1029">
        <f>(M101-L101)/L101*100</f>
        <v>79.131092436974797</v>
      </c>
      <c r="N230" s="5"/>
    </row>
    <row r="231" spans="1:14" x14ac:dyDescent="0.3">
      <c r="A231" s="70" t="s">
        <v>5</v>
      </c>
      <c r="B231" s="1026">
        <f>(C102-B102)/B102*100</f>
        <v>-38.502683868537538</v>
      </c>
      <c r="C231" s="1027">
        <f>(E102-B102)/B102*100</f>
        <v>-32.387541640459389</v>
      </c>
      <c r="D231" s="1027">
        <f>(E102-C102)/C102*100</f>
        <v>9.9437546428950512</v>
      </c>
      <c r="E231" s="1028">
        <f>(E102-D102)/D102*100</f>
        <v>34.097421203438394</v>
      </c>
      <c r="F231" s="1026">
        <f>(G102-F102)/F102*100</f>
        <v>-25.449392712550605</v>
      </c>
      <c r="G231" s="1027">
        <f>(I102-F102)/F102*100</f>
        <v>-48.755102040816325</v>
      </c>
      <c r="H231" s="1027">
        <f>(I102-G102)/G102*100</f>
        <v>-31.261595547309835</v>
      </c>
      <c r="I231" s="1028">
        <f>(I102-H102)/H102*100</f>
        <v>-51.785714285714292</v>
      </c>
      <c r="J231" s="1026">
        <f>(K102-J102)/J102*100</f>
        <v>-45.212439959521674</v>
      </c>
      <c r="K231" s="1027">
        <f>(M102-J102)/J102*100</f>
        <v>-48.439171448021</v>
      </c>
      <c r="L231" s="1027">
        <f>(M102-K102)/K102*100</f>
        <v>-5.8895331095514134</v>
      </c>
      <c r="M231" s="1029">
        <f>(M102-L102)/L102*100</f>
        <v>-8.4070796460176922</v>
      </c>
      <c r="N231" s="5"/>
    </row>
    <row r="232" spans="1:14" x14ac:dyDescent="0.3">
      <c r="A232" s="70" t="s">
        <v>6</v>
      </c>
      <c r="B232" s="1026">
        <f>(C103-B103)/B103*100</f>
        <v>-46.769648262185576</v>
      </c>
      <c r="C232" s="1027">
        <f>(E103-B103)/B103*100</f>
        <v>-54.099196735942876</v>
      </c>
      <c r="D232" s="1027">
        <f>(E103-C103)/C103*100</f>
        <v>-13.769490966091901</v>
      </c>
      <c r="E232" s="1028">
        <f>(E103-D103)/D103*100</f>
        <v>-10.924107838553851</v>
      </c>
      <c r="F232" s="1026">
        <f>(G103-F103)/F103*100</f>
        <v>-32.551020408163268</v>
      </c>
      <c r="G232" s="1027">
        <f>(I103-F103)/F103*100</f>
        <v>1.1734693877550955</v>
      </c>
      <c r="H232" s="1027">
        <f>(I103-G103)/G103*100</f>
        <v>50</v>
      </c>
      <c r="I232" s="1028">
        <f>(I103-H103)/H103*100</f>
        <v>77.954545454545453</v>
      </c>
      <c r="J232" s="1026">
        <f>(K103-J103)/J103*100</f>
        <v>-49.198813056379819</v>
      </c>
      <c r="K232" s="1027">
        <f>(M103-J103)/J103*100</f>
        <v>-46.050420168067227</v>
      </c>
      <c r="L232" s="1027">
        <f>(M103-K103)/K103*100</f>
        <v>6.1974789915966246</v>
      </c>
      <c r="M232" s="1029">
        <f>(M103-L103)/L103*100</f>
        <v>12.118531623175585</v>
      </c>
      <c r="N232" s="5"/>
    </row>
    <row r="233" spans="1:14" ht="15" thickBot="1" x14ac:dyDescent="0.35">
      <c r="A233" s="71" t="s">
        <v>7</v>
      </c>
      <c r="B233" s="1030">
        <f>(C104-B104)/B104*100</f>
        <v>-51.387629747424725</v>
      </c>
      <c r="C233" s="1031">
        <f>(E104-B104)/B104*100</f>
        <v>-46.364540712272813</v>
      </c>
      <c r="D233" s="1031">
        <f>(E104-C104)/C104*100</f>
        <v>10.332944082038081</v>
      </c>
      <c r="E233" s="1032">
        <f>(E104-D104)/D104*100</f>
        <v>35.717635689211662</v>
      </c>
      <c r="F233" s="1030">
        <f>(G104-F104)/F104*100</f>
        <v>-23.410344827586208</v>
      </c>
      <c r="G233" s="1031">
        <f>(I104-F104)/F104*100</f>
        <v>-19.664254066103425</v>
      </c>
      <c r="H233" s="1031">
        <f>(I104-G104)/G104*100</f>
        <v>4.8911184585566065</v>
      </c>
      <c r="I233" s="1032">
        <f>(I104-H104)/H104*100</f>
        <v>19.66193955020772</v>
      </c>
      <c r="J233" s="1030">
        <f>(K104-J104)/J104*100</f>
        <v>-47.969928372698753</v>
      </c>
      <c r="K233" s="1031">
        <f>(M104-J104)/J104*100</f>
        <v>-43.723480333730635</v>
      </c>
      <c r="L233" s="1031">
        <f>(M104-K104)/K104*100</f>
        <v>8.1615264137747552</v>
      </c>
      <c r="M233" s="1033">
        <f>(M104-L104)/L104*100</f>
        <v>27.649980135081424</v>
      </c>
      <c r="N233" s="5"/>
    </row>
    <row r="234" spans="1:14" ht="15" thickBot="1" x14ac:dyDescent="0.35">
      <c r="N234" s="5"/>
    </row>
    <row r="235" spans="1:14" ht="15" thickBot="1" x14ac:dyDescent="0.35">
      <c r="A235" s="1114" t="s">
        <v>295</v>
      </c>
      <c r="B235" s="1097" t="s">
        <v>1</v>
      </c>
      <c r="C235" s="1098"/>
      <c r="D235" s="1098"/>
      <c r="E235" s="1099"/>
      <c r="F235" s="1097" t="s">
        <v>2</v>
      </c>
      <c r="G235" s="1098"/>
      <c r="H235" s="1098"/>
      <c r="I235" s="1099"/>
      <c r="J235" s="1097" t="s">
        <v>3</v>
      </c>
      <c r="K235" s="1098"/>
      <c r="L235" s="1098"/>
      <c r="M235" s="1191"/>
      <c r="N235" s="5"/>
    </row>
    <row r="236" spans="1:14" ht="40.200000000000003" customHeight="1" thickBot="1" x14ac:dyDescent="0.35">
      <c r="A236" s="1115"/>
      <c r="B236" s="67" t="s">
        <v>32</v>
      </c>
      <c r="C236" s="67" t="s">
        <v>159</v>
      </c>
      <c r="D236" s="67" t="s">
        <v>160</v>
      </c>
      <c r="E236" s="69" t="s">
        <v>161</v>
      </c>
      <c r="F236" s="67" t="s">
        <v>32</v>
      </c>
      <c r="G236" s="67" t="s">
        <v>159</v>
      </c>
      <c r="H236" s="67" t="s">
        <v>160</v>
      </c>
      <c r="I236" s="69" t="s">
        <v>161</v>
      </c>
      <c r="J236" s="67" t="s">
        <v>32</v>
      </c>
      <c r="K236" s="67" t="s">
        <v>159</v>
      </c>
      <c r="L236" s="67" t="s">
        <v>160</v>
      </c>
      <c r="M236" s="69" t="s">
        <v>161</v>
      </c>
      <c r="N236" s="5"/>
    </row>
    <row r="237" spans="1:14" x14ac:dyDescent="0.3">
      <c r="A237" s="70" t="s">
        <v>4</v>
      </c>
      <c r="B237" s="1023">
        <f>(C108-B108)/B108*100</f>
        <v>-35.555207026348818</v>
      </c>
      <c r="C237" s="1024">
        <f>(E108-B108)/B108*100</f>
        <v>-100</v>
      </c>
      <c r="D237" s="1024">
        <f>(E108-C108)/C108*100</f>
        <v>-100</v>
      </c>
      <c r="E237" s="1025" t="s">
        <v>36</v>
      </c>
      <c r="F237" s="1026">
        <f>(G108-F108)/F108*100</f>
        <v>-100</v>
      </c>
      <c r="G237" s="1027">
        <f>(I108-F108)/F108*100</f>
        <v>-100</v>
      </c>
      <c r="H237" s="1027" t="s">
        <v>36</v>
      </c>
      <c r="I237" s="1028" t="s">
        <v>36</v>
      </c>
      <c r="J237" s="1026">
        <f>(K108-J108)/J108*100</f>
        <v>-44.034833091436866</v>
      </c>
      <c r="K237" s="1027">
        <f>(M108-J108)/J108*100</f>
        <v>-100</v>
      </c>
      <c r="L237" s="1027">
        <f>(M108-K108)/K108*100</f>
        <v>-100</v>
      </c>
      <c r="M237" s="1029" t="s">
        <v>36</v>
      </c>
      <c r="N237" s="5"/>
    </row>
    <row r="238" spans="1:14" x14ac:dyDescent="0.3">
      <c r="A238" s="70" t="s">
        <v>5</v>
      </c>
      <c r="B238" s="1026">
        <f>(C109-B109)/B109*100</f>
        <v>-100</v>
      </c>
      <c r="C238" s="1027">
        <f>(E109-B109)/B109*100</f>
        <v>-42.247691817892388</v>
      </c>
      <c r="D238" s="1027" t="s">
        <v>36</v>
      </c>
      <c r="E238" s="1028">
        <f>(E109-D109)/D109*100</f>
        <v>0.57306590257878853</v>
      </c>
      <c r="F238" s="1026">
        <f>(G109-F109)/F109*100</f>
        <v>-100</v>
      </c>
      <c r="G238" s="1027">
        <f>(I109-F109)/F109*100</f>
        <v>42.346938775510203</v>
      </c>
      <c r="H238" s="1027" t="s">
        <v>36</v>
      </c>
      <c r="I238" s="1028">
        <f>(I109-H109)/H109*100</f>
        <v>-51.785714285714278</v>
      </c>
      <c r="J238" s="1026">
        <f>(K109-J109)/J109*100</f>
        <v>-100</v>
      </c>
      <c r="K238" s="1027">
        <f>(M109-J109)/J109*100</f>
        <v>-28.908554572271395</v>
      </c>
      <c r="L238" s="1027" t="s">
        <v>36</v>
      </c>
      <c r="M238" s="1029">
        <f>(M109-L109)/L109*100</f>
        <v>-33.386967015285599</v>
      </c>
      <c r="N238" s="5"/>
    </row>
    <row r="239" spans="1:14" x14ac:dyDescent="0.3">
      <c r="A239" s="70" t="s">
        <v>6</v>
      </c>
      <c r="B239" s="1026">
        <f>(C110-B110)/B110*100</f>
        <v>-48.335246842709523</v>
      </c>
      <c r="C239" s="1027">
        <f>(E110-B110)/B110*100</f>
        <v>-100</v>
      </c>
      <c r="D239" s="1027">
        <f>(E110-C110)/C110*100</f>
        <v>-100</v>
      </c>
      <c r="E239" s="1028">
        <f>(E110-D110)/D110*100</f>
        <v>-100</v>
      </c>
      <c r="F239" s="1026">
        <f>(G110-F110)/F110*100</f>
        <v>-40.982142857142854</v>
      </c>
      <c r="G239" s="1027">
        <f>(I110-F110)/F110*100</f>
        <v>-100</v>
      </c>
      <c r="H239" s="1027">
        <f>(I110-G110)/G110*100</f>
        <v>-100</v>
      </c>
      <c r="I239" s="1028">
        <f>(I110-H110)/H110*100</f>
        <v>-100</v>
      </c>
      <c r="J239" s="1026">
        <f>(K110-J110)/J110*100</f>
        <v>-54.358308605341236</v>
      </c>
      <c r="K239" s="1027">
        <f>(M110-J110)/J110*100</f>
        <v>-100</v>
      </c>
      <c r="L239" s="1027">
        <f>(M110-K110)/K110*100</f>
        <v>-100</v>
      </c>
      <c r="M239" s="1029">
        <f>(M110-L110)/L110*100</f>
        <v>-100</v>
      </c>
      <c r="N239" s="5"/>
    </row>
    <row r="240" spans="1:14" ht="15" thickBot="1" x14ac:dyDescent="0.35">
      <c r="A240" s="71" t="s">
        <v>7</v>
      </c>
      <c r="B240" s="1030">
        <f>(C111-B111)/B111*100</f>
        <v>-54.517971771264797</v>
      </c>
      <c r="C240" s="1031">
        <f>(E111-B111)/B111*100</f>
        <v>-83.037185090821225</v>
      </c>
      <c r="D240" s="1031">
        <f>(E111-C111)/C111*100</f>
        <v>-62.704356930015301</v>
      </c>
      <c r="E240" s="1032">
        <f>(E111-D111)/D111*100</f>
        <v>-51.256342111621166</v>
      </c>
      <c r="F240" s="1030">
        <f>(G111-F111)/F111*100</f>
        <v>-60.337499999999999</v>
      </c>
      <c r="G240" s="1031">
        <f>(I111-F111)/F111*100</f>
        <v>-55.684357541899445</v>
      </c>
      <c r="H240" s="1031">
        <f>(I111-G111)/G111*100</f>
        <v>11.731843575418981</v>
      </c>
      <c r="I240" s="1032">
        <f>(I111-H111)/H111*100</f>
        <v>-66.18249534450652</v>
      </c>
      <c r="J240" s="1030">
        <f>(K111-J111)/J111*100</f>
        <v>-59.2631018142052</v>
      </c>
      <c r="K240" s="1031">
        <f>(M111-J111)/J111*100</f>
        <v>-77.215983940781626</v>
      </c>
      <c r="L240" s="1031">
        <f>(M111-K111)/K111*100</f>
        <v>-44.070321811680571</v>
      </c>
      <c r="M240" s="1033">
        <f>(M111-L111)/L111*100</f>
        <v>-60.723083035359558</v>
      </c>
      <c r="N240" s="5"/>
    </row>
    <row r="241" spans="1:14" ht="15" thickBot="1" x14ac:dyDescent="0.35">
      <c r="N241" s="5"/>
    </row>
    <row r="242" spans="1:14" ht="15" thickBot="1" x14ac:dyDescent="0.35">
      <c r="A242" s="1114" t="s">
        <v>296</v>
      </c>
      <c r="B242" s="1097" t="s">
        <v>1</v>
      </c>
      <c r="C242" s="1098"/>
      <c r="D242" s="1098"/>
      <c r="E242" s="1191"/>
      <c r="F242" s="1206" t="s">
        <v>2</v>
      </c>
      <c r="G242" s="1098"/>
      <c r="H242" s="1098"/>
      <c r="I242" s="1191"/>
      <c r="J242" s="1206" t="s">
        <v>3</v>
      </c>
      <c r="K242" s="1098"/>
      <c r="L242" s="1098"/>
      <c r="M242" s="1191"/>
      <c r="N242" s="5"/>
    </row>
    <row r="243" spans="1:14" ht="42" customHeight="1" thickBot="1" x14ac:dyDescent="0.35">
      <c r="A243" s="1115"/>
      <c r="B243" s="67" t="s">
        <v>32</v>
      </c>
      <c r="C243" s="67" t="s">
        <v>159</v>
      </c>
      <c r="D243" s="67" t="s">
        <v>160</v>
      </c>
      <c r="E243" s="69" t="s">
        <v>161</v>
      </c>
      <c r="F243" s="67" t="s">
        <v>32</v>
      </c>
      <c r="G243" s="67" t="s">
        <v>159</v>
      </c>
      <c r="H243" s="67" t="s">
        <v>160</v>
      </c>
      <c r="I243" s="69" t="s">
        <v>161</v>
      </c>
      <c r="J243" s="67" t="s">
        <v>32</v>
      </c>
      <c r="K243" s="67" t="s">
        <v>159</v>
      </c>
      <c r="L243" s="67" t="s">
        <v>160</v>
      </c>
      <c r="M243" s="69" t="s">
        <v>161</v>
      </c>
      <c r="N243" s="5"/>
    </row>
    <row r="244" spans="1:14" x14ac:dyDescent="0.3">
      <c r="A244" s="70" t="s">
        <v>4</v>
      </c>
      <c r="B244" s="1023">
        <f>(C115-B115)/B115*100</f>
        <v>75</v>
      </c>
      <c r="C244" s="1024">
        <f>(E115-B115)/B115*100</f>
        <v>-100</v>
      </c>
      <c r="D244" s="1024">
        <f>(E115-C115)/C115*100</f>
        <v>-100</v>
      </c>
      <c r="E244" s="1025" t="s">
        <v>36</v>
      </c>
      <c r="F244" s="1026">
        <f>(G115-F115)/F115*100</f>
        <v>-100</v>
      </c>
      <c r="G244" s="1027">
        <f>(I115-F115)/F115*100</f>
        <v>-100</v>
      </c>
      <c r="H244" s="1027" t="s">
        <v>36</v>
      </c>
      <c r="I244" s="1028" t="s">
        <v>36</v>
      </c>
      <c r="J244" s="1026">
        <f>(K115-J115)/J115*100</f>
        <v>10.909090909090928</v>
      </c>
      <c r="K244" s="1027">
        <f>(M115-J115)/J115*100</f>
        <v>-100</v>
      </c>
      <c r="L244" s="1027">
        <f>(M115-K115)/K115*100</f>
        <v>-100</v>
      </c>
      <c r="M244" s="1029" t="s">
        <v>36</v>
      </c>
      <c r="N244" s="5"/>
    </row>
    <row r="245" spans="1:14" x14ac:dyDescent="0.3">
      <c r="A245" s="70" t="s">
        <v>5</v>
      </c>
      <c r="B245" s="1026">
        <f>(C116-B116)/B116*100</f>
        <v>-100</v>
      </c>
      <c r="C245" s="1027">
        <f>(E116-B116)/B116*100</f>
        <v>-14.583333333333325</v>
      </c>
      <c r="D245" s="1027" t="s">
        <v>36</v>
      </c>
      <c r="E245" s="1028">
        <f>(E116-D116)/D116*100</f>
        <v>-24.999999999999989</v>
      </c>
      <c r="F245" s="1026">
        <f>(G116-F116)/F116*100</f>
        <v>-100</v>
      </c>
      <c r="G245" s="1027">
        <f>(I116-F116)/F116*100</f>
        <v>177.77777777777774</v>
      </c>
      <c r="H245" s="1027" t="s">
        <v>36</v>
      </c>
      <c r="I245" s="1028">
        <f>(I116-H116)/H116*100</f>
        <v>0</v>
      </c>
      <c r="J245" s="1026">
        <f>(K116-J116)/J116*100</f>
        <v>-100</v>
      </c>
      <c r="K245" s="1027">
        <f>(M116-J116)/J116*100</f>
        <v>37.878787878787875</v>
      </c>
      <c r="L245" s="1027" t="s">
        <v>36</v>
      </c>
      <c r="M245" s="1029">
        <f>(M116-L116)/L116*100</f>
        <v>-27.272727272727266</v>
      </c>
      <c r="N245" s="5"/>
    </row>
    <row r="246" spans="1:14" x14ac:dyDescent="0.3">
      <c r="A246" s="70" t="s">
        <v>6</v>
      </c>
      <c r="B246" s="1026">
        <f>(C117-B117)/B117*100</f>
        <v>-2.9411764705882422</v>
      </c>
      <c r="C246" s="1027">
        <f>(E117-B117)/B117*100</f>
        <v>-100</v>
      </c>
      <c r="D246" s="1027">
        <f>(E117-C117)/C117*100</f>
        <v>-100</v>
      </c>
      <c r="E246" s="1028">
        <f>(E117-D117)/D117*100</f>
        <v>-100</v>
      </c>
      <c r="F246" s="1026">
        <f>(G117-F117)/F117*100</f>
        <v>-12.500000000000009</v>
      </c>
      <c r="G246" s="1027">
        <f>(I117-F117)/F117*100</f>
        <v>-100</v>
      </c>
      <c r="H246" s="1027">
        <f>(I117-G117)/G117*100</f>
        <v>-100</v>
      </c>
      <c r="I246" s="1028">
        <f>(I117-H117)/H117*100</f>
        <v>-100</v>
      </c>
      <c r="J246" s="1026">
        <f>(K117-J117)/J117*100</f>
        <v>-10.156249999999996</v>
      </c>
      <c r="K246" s="1027">
        <f>(M117-J117)/J117*100</f>
        <v>-100</v>
      </c>
      <c r="L246" s="1027">
        <f>(M117-K117)/K117*100</f>
        <v>-100</v>
      </c>
      <c r="M246" s="1029">
        <f>(M117-L117)/L117*100</f>
        <v>-100</v>
      </c>
      <c r="N246" s="5"/>
    </row>
    <row r="247" spans="1:14" ht="15" thickBot="1" x14ac:dyDescent="0.35">
      <c r="A247" s="71" t="s">
        <v>7</v>
      </c>
      <c r="B247" s="1030">
        <f>(C118-B118)/B118*100</f>
        <v>-6.4393939393939492</v>
      </c>
      <c r="C247" s="1031">
        <f>(E118-B118)/B118*100</f>
        <v>-68.373879641485274</v>
      </c>
      <c r="D247" s="1031">
        <f>(E118-C118)/C118*100</f>
        <v>-66.197183098591552</v>
      </c>
      <c r="E247" s="1032">
        <f>(E118-D118)/D118*100</f>
        <v>-64.08450704225352</v>
      </c>
      <c r="F247" s="1030">
        <f>(G118-F118)/F118*100</f>
        <v>-48.214285714285715</v>
      </c>
      <c r="G247" s="1031">
        <f>(I118-F118)/F118*100</f>
        <v>-44.836956521739133</v>
      </c>
      <c r="H247" s="1031">
        <f>(I118-G118)/G118*100</f>
        <v>6.5217391304347743</v>
      </c>
      <c r="I247" s="1032">
        <f>(I118-H118)/H118*100</f>
        <v>-71.739130434782624</v>
      </c>
      <c r="J247" s="1030">
        <f>(K118-J118)/J118*100</f>
        <v>-21.705089169204001</v>
      </c>
      <c r="K247" s="1031">
        <f>(M118-J118)/J118*100</f>
        <v>-59.514170040485823</v>
      </c>
      <c r="L247" s="1031">
        <f>(M118-K118)/K118*100</f>
        <v>-48.290598290598282</v>
      </c>
      <c r="M247" s="1033">
        <f>(M118-L118)/L118*100</f>
        <v>-69.230769230769226</v>
      </c>
      <c r="N247" s="5"/>
    </row>
    <row r="248" spans="1:14" ht="15" thickBot="1" x14ac:dyDescent="0.35">
      <c r="N248" s="5"/>
    </row>
    <row r="249" spans="1:14" ht="15" thickBot="1" x14ac:dyDescent="0.35">
      <c r="A249" s="1114" t="s">
        <v>297</v>
      </c>
      <c r="B249" s="1097" t="s">
        <v>1</v>
      </c>
      <c r="C249" s="1098"/>
      <c r="D249" s="1098"/>
      <c r="E249" s="1099"/>
      <c r="F249" s="1097" t="s">
        <v>2</v>
      </c>
      <c r="G249" s="1098"/>
      <c r="H249" s="1098"/>
      <c r="I249" s="1099"/>
      <c r="J249" s="1097" t="s">
        <v>3</v>
      </c>
      <c r="K249" s="1098"/>
      <c r="L249" s="1098"/>
      <c r="M249" s="1191"/>
      <c r="N249" s="5"/>
    </row>
    <row r="250" spans="1:14" ht="33.6" customHeight="1" thickBot="1" x14ac:dyDescent="0.35">
      <c r="A250" s="1115"/>
      <c r="B250" s="67" t="s">
        <v>32</v>
      </c>
      <c r="C250" s="67" t="s">
        <v>159</v>
      </c>
      <c r="D250" s="67" t="s">
        <v>160</v>
      </c>
      <c r="E250" s="69" t="s">
        <v>161</v>
      </c>
      <c r="F250" s="67" t="s">
        <v>32</v>
      </c>
      <c r="G250" s="67" t="s">
        <v>159</v>
      </c>
      <c r="H250" s="67" t="s">
        <v>160</v>
      </c>
      <c r="I250" s="69" t="s">
        <v>161</v>
      </c>
      <c r="J250" s="67" t="s">
        <v>32</v>
      </c>
      <c r="K250" s="67" t="s">
        <v>159</v>
      </c>
      <c r="L250" s="67" t="s">
        <v>160</v>
      </c>
      <c r="M250" s="69" t="s">
        <v>161</v>
      </c>
      <c r="N250" s="5"/>
    </row>
    <row r="251" spans="1:14" x14ac:dyDescent="0.3">
      <c r="A251" s="70" t="s">
        <v>4</v>
      </c>
      <c r="B251" s="1023">
        <f>(C122-B122)/B122*100</f>
        <v>-63.17440401505646</v>
      </c>
      <c r="C251" s="1024">
        <f>(E122-B122)/B122*100</f>
        <v>-29.531812725090035</v>
      </c>
      <c r="D251" s="1024">
        <f>(E122-C122)/C122*100</f>
        <v>91.356542617046841</v>
      </c>
      <c r="E251" s="1025">
        <f>(E122-D122)/D122*100</f>
        <v>645.73829531812714</v>
      </c>
      <c r="F251" s="1026">
        <f>(G122-F122)/F122*100</f>
        <v>-19.517586008072268</v>
      </c>
      <c r="G251" s="1027">
        <f>(I122-F122)/F122*100</f>
        <v>-17.062784709843537</v>
      </c>
      <c r="H251" s="1027">
        <f>(I122-G122)/G122*100</f>
        <v>3.0501089324618738</v>
      </c>
      <c r="I251" s="1028">
        <f>(I122-H122)/H122*100</f>
        <v>66.303558460421215</v>
      </c>
      <c r="J251" s="1026">
        <f>(K122-J122)/J122*100</f>
        <v>-49.631349782293185</v>
      </c>
      <c r="K251" s="1027">
        <f>(M122-J122)/J122*100</f>
        <v>-29.231058823529409</v>
      </c>
      <c r="L251" s="1027">
        <f>(M122-K122)/K122*100</f>
        <v>40.501960784313745</v>
      </c>
      <c r="M251" s="1029">
        <f>(M122-L122)/L122*100</f>
        <v>207.56470588235297</v>
      </c>
      <c r="N251" s="5"/>
    </row>
    <row r="252" spans="1:14" x14ac:dyDescent="0.3">
      <c r="A252" s="70" t="s">
        <v>5</v>
      </c>
      <c r="B252" s="1026">
        <f>(C123-B123)/B123*100</f>
        <v>145.13513513513516</v>
      </c>
      <c r="C252" s="1027">
        <f>(E123-B123)/B123*100</f>
        <v>73.256924546322836</v>
      </c>
      <c r="D252" s="1027">
        <f>(E123-C123)/C123*100</f>
        <v>-29.321872015281762</v>
      </c>
      <c r="E252" s="1028">
        <f>(E123-D123)/D123*100</f>
        <v>-32.951289398280807</v>
      </c>
      <c r="F252" s="1026">
        <f>(G123-F123)/F123*100</f>
        <v>238.86639676113356</v>
      </c>
      <c r="G252" s="1027">
        <f>(I123-F123)/F123*100</f>
        <v>42.346938775510203</v>
      </c>
      <c r="H252" s="1027">
        <f>(I123-G123)/G123*100</f>
        <v>-57.993197278911559</v>
      </c>
      <c r="I252" s="1028">
        <f>(I123-H123)/H123*100</f>
        <v>-67.857142857142847</v>
      </c>
      <c r="J252" s="1026">
        <f>(K123-J123)/J123*100</f>
        <v>145.59940707800635</v>
      </c>
      <c r="K252" s="1027">
        <f>(M123-J123)/J123*100</f>
        <v>52.338811630847047</v>
      </c>
      <c r="L252" s="1027">
        <f>(M123-K123)/K123*100</f>
        <v>-37.972646822204339</v>
      </c>
      <c r="M252" s="1029">
        <f>(M123-L123)/L123*100</f>
        <v>-44.48913917940466</v>
      </c>
      <c r="N252" s="5"/>
    </row>
    <row r="253" spans="1:14" x14ac:dyDescent="0.3">
      <c r="A253" s="70" t="s">
        <v>6</v>
      </c>
      <c r="B253" s="1026">
        <f>(C124-B124)/B124*100</f>
        <v>-49.811382647203544</v>
      </c>
      <c r="C253" s="1027">
        <f>(E124-B124)/B124*100</f>
        <v>-42.296133039471052</v>
      </c>
      <c r="D253" s="1027">
        <f>(E124-C124)/C124*100</f>
        <v>14.974012045210799</v>
      </c>
      <c r="E253" s="1028">
        <f>(E124-D124)/D124*100</f>
        <v>100.42075736325387</v>
      </c>
      <c r="F253" s="1026">
        <f>(G124-F124)/F124*100</f>
        <v>44.265873015873005</v>
      </c>
      <c r="G253" s="1027">
        <f>(I124-F124)/F124*100</f>
        <v>-38.796296296296298</v>
      </c>
      <c r="H253" s="1027">
        <f>(I124-G124)/G124*100</f>
        <v>-57.575757575757578</v>
      </c>
      <c r="I253" s="1028">
        <f>(I124-H124)/H124*100</f>
        <v>117.50000000000003</v>
      </c>
      <c r="J253" s="1026">
        <f>(K124-J124)/J124*100</f>
        <v>-35.699755519474465</v>
      </c>
      <c r="K253" s="1027">
        <f>(M124-J124)/J124*100</f>
        <v>-44.256948062243765</v>
      </c>
      <c r="L253" s="1027">
        <f>(M124-K124)/K124*100</f>
        <v>-13.308180415023141</v>
      </c>
      <c r="M253" s="1029">
        <f>(M124-L124)/L124*100</f>
        <v>102.88115246098441</v>
      </c>
      <c r="N253" s="5"/>
    </row>
    <row r="254" spans="1:14" ht="15" thickBot="1" x14ac:dyDescent="0.35">
      <c r="A254" s="71" t="s">
        <v>7</v>
      </c>
      <c r="B254" s="1030">
        <f>(C125-B125)/B125*100</f>
        <v>-30.306145798754009</v>
      </c>
      <c r="C254" s="1031">
        <f>(E125-B125)/B125*100</f>
        <v>-22.021686686163275</v>
      </c>
      <c r="D254" s="1031">
        <f>(E125-C125)/C125*100</f>
        <v>11.886929209954099</v>
      </c>
      <c r="E254" s="1032">
        <f>(E125-D125)/D125*100</f>
        <v>81.976322783281006</v>
      </c>
      <c r="F254" s="1030">
        <f>(G125-F125)/F125*100</f>
        <v>40.202325581395343</v>
      </c>
      <c r="G254" s="1031">
        <f>(I125-F125)/F125*100</f>
        <v>-17.552293101208267</v>
      </c>
      <c r="H254" s="1031">
        <f>(I125-G125)/G125*100</f>
        <v>-41.193766539253161</v>
      </c>
      <c r="I254" s="1032">
        <f>(I125-H125)/H125*100</f>
        <v>26.815642458100541</v>
      </c>
      <c r="J254" s="1030">
        <f>(K125-J125)/J125*100</f>
        <v>-17.322613454739187</v>
      </c>
      <c r="K254" s="1031">
        <f>(M125-J125)/J125*100</f>
        <v>-25.227001842019721</v>
      </c>
      <c r="L254" s="1031">
        <f>(M125-K125)/K125*100</f>
        <v>-9.5605203763345408</v>
      </c>
      <c r="M254" s="1033">
        <f>(M125-L125)/L125*100</f>
        <v>62.230743984384439</v>
      </c>
      <c r="N254" s="5"/>
    </row>
    <row r="255" spans="1:14" ht="15" thickBot="1" x14ac:dyDescent="0.35">
      <c r="N255" s="5"/>
    </row>
    <row r="256" spans="1:14" ht="15" thickBot="1" x14ac:dyDescent="0.35">
      <c r="A256" s="1114" t="s">
        <v>304</v>
      </c>
      <c r="B256" s="1097" t="s">
        <v>1</v>
      </c>
      <c r="C256" s="1098"/>
      <c r="D256" s="1098"/>
      <c r="E256" s="1099"/>
      <c r="F256" s="1097" t="s">
        <v>2</v>
      </c>
      <c r="G256" s="1098"/>
      <c r="H256" s="1098"/>
      <c r="I256" s="1099"/>
      <c r="J256" s="1097" t="s">
        <v>3</v>
      </c>
      <c r="K256" s="1098"/>
      <c r="L256" s="1098"/>
      <c r="M256" s="1191"/>
      <c r="N256" s="5"/>
    </row>
    <row r="257" spans="1:14" ht="32.4" customHeight="1" thickBot="1" x14ac:dyDescent="0.35">
      <c r="A257" s="1115"/>
      <c r="B257" s="67" t="s">
        <v>32</v>
      </c>
      <c r="C257" s="67" t="s">
        <v>159</v>
      </c>
      <c r="D257" s="67" t="s">
        <v>160</v>
      </c>
      <c r="E257" s="69" t="s">
        <v>161</v>
      </c>
      <c r="F257" s="67" t="s">
        <v>32</v>
      </c>
      <c r="G257" s="67" t="s">
        <v>159</v>
      </c>
      <c r="H257" s="67" t="s">
        <v>160</v>
      </c>
      <c r="I257" s="69" t="s">
        <v>161</v>
      </c>
      <c r="J257" s="67" t="s">
        <v>32</v>
      </c>
      <c r="K257" s="67" t="s">
        <v>159</v>
      </c>
      <c r="L257" s="67" t="s">
        <v>160</v>
      </c>
      <c r="M257" s="69" t="s">
        <v>161</v>
      </c>
      <c r="N257" s="5"/>
    </row>
    <row r="258" spans="1:14" x14ac:dyDescent="0.3">
      <c r="A258" s="70" t="s">
        <v>4</v>
      </c>
      <c r="B258" s="1023">
        <f>(C129-B129)/B129*100</f>
        <v>0</v>
      </c>
      <c r="C258" s="1024">
        <f>(E129-B129)/B129*100</f>
        <v>29.032258064516121</v>
      </c>
      <c r="D258" s="1024">
        <f>(E129-C129)/C129*100</f>
        <v>29.032258064516121</v>
      </c>
      <c r="E258" s="1025">
        <f>(E129-D129)/D129*100</f>
        <v>209.67741935483875</v>
      </c>
      <c r="F258" s="1026">
        <f>(G129-F129)/F129*100</f>
        <v>-1.5151515151515016</v>
      </c>
      <c r="G258" s="1027">
        <f>(I129-F129)/F129*100</f>
        <v>7.4380165289256199</v>
      </c>
      <c r="H258" s="1027">
        <f>(I129-G129)/G129*100</f>
        <v>9.0909090909090757</v>
      </c>
      <c r="I258" s="1028">
        <f>(I129-H129)/H129*100</f>
        <v>21.212121212121211</v>
      </c>
      <c r="J258" s="1026">
        <f>(K129-J129)/J129*100</f>
        <v>-0.18181818181817561</v>
      </c>
      <c r="K258" s="1027">
        <f>(M129-J129)/J129*100</f>
        <v>19.698113207547159</v>
      </c>
      <c r="L258" s="1027">
        <f>(M129-K129)/K129*100</f>
        <v>19.916142557651973</v>
      </c>
      <c r="M258" s="1029">
        <f>(M129-L129)/L129*100</f>
        <v>71.698113207547181</v>
      </c>
      <c r="N258" s="5"/>
    </row>
    <row r="259" spans="1:14" x14ac:dyDescent="0.3">
      <c r="A259" s="70" t="s">
        <v>5</v>
      </c>
      <c r="B259" s="1026">
        <f>(C130-B130)/B130*100</f>
        <v>298.61111111111114</v>
      </c>
      <c r="C259" s="1027">
        <f>(E130-B130)/B130*100</f>
        <v>156.25</v>
      </c>
      <c r="D259" s="1027">
        <f>(E130-C130)/C130*100</f>
        <v>-35.714285714285722</v>
      </c>
      <c r="E259" s="1028">
        <f>(E130-D130)/D130*100</f>
        <v>-50</v>
      </c>
      <c r="F259" s="1026">
        <f>(G130-F130)/F130*100</f>
        <v>354.5454545454545</v>
      </c>
      <c r="G259" s="1027">
        <f>(I130-F130)/F130*100</f>
        <v>177.77777777777774</v>
      </c>
      <c r="H259" s="1027">
        <f>(I130-G130)/G130*100</f>
        <v>-38.888888888888893</v>
      </c>
      <c r="I259" s="1028">
        <f>(I130-H130)/H130*100</f>
        <v>-33.333333333333343</v>
      </c>
      <c r="J259" s="1026">
        <f>(K130-J130)/J130*100</f>
        <v>348.27586206896552</v>
      </c>
      <c r="K259" s="1027">
        <f>(M130-J130)/J130*100</f>
        <v>195.45454545454544</v>
      </c>
      <c r="L259" s="1027">
        <f>(M130-K130)/K130*100</f>
        <v>-34.090909090909101</v>
      </c>
      <c r="M259" s="1029">
        <f>(M130-L130)/L130*100</f>
        <v>-39.393939393939398</v>
      </c>
      <c r="N259" s="5"/>
    </row>
    <row r="260" spans="1:14" x14ac:dyDescent="0.3">
      <c r="A260" s="70" t="s">
        <v>6</v>
      </c>
      <c r="B260" s="1026">
        <f>(C131-B131)/B131*100</f>
        <v>-5.7142857142857153</v>
      </c>
      <c r="C260" s="1027">
        <f>(E131-B131)/B131*100</f>
        <v>25.714285714285694</v>
      </c>
      <c r="D260" s="1027">
        <f>(E131-C131)/C131*100</f>
        <v>33.333333333333314</v>
      </c>
      <c r="E260" s="1028">
        <f>(E131-D131)/D131*100</f>
        <v>125</v>
      </c>
      <c r="F260" s="1026">
        <f>(G131-F131)/F131*100</f>
        <v>113.88888888888886</v>
      </c>
      <c r="G260" s="1027">
        <f>(I131-F131)/F131*100</f>
        <v>-39.506172839506185</v>
      </c>
      <c r="H260" s="1027">
        <f>(I131-G131)/G131*100</f>
        <v>-71.717171717171709</v>
      </c>
      <c r="I260" s="1028">
        <f>(I131-H131)/H131*100</f>
        <v>22.222222222222207</v>
      </c>
      <c r="J260" s="1026">
        <f>(K131-J131)/J131*100</f>
        <v>26.572327044025158</v>
      </c>
      <c r="K260" s="1027">
        <f>(M131-J131)/J131*100</f>
        <v>3.3243486073674582</v>
      </c>
      <c r="L260" s="1027">
        <f>(M131-K131)/K131*100</f>
        <v>-18.367346938775523</v>
      </c>
      <c r="M260" s="1029">
        <f>(M131-L131)/L131*100</f>
        <v>80.952380952380949</v>
      </c>
      <c r="N260" s="5"/>
    </row>
    <row r="261" spans="1:14" ht="15" thickBot="1" x14ac:dyDescent="0.35">
      <c r="A261" s="71" t="s">
        <v>7</v>
      </c>
      <c r="B261" s="1030">
        <f>(C132-B132)/B132*100</f>
        <v>43.366500829187409</v>
      </c>
      <c r="C261" s="1031">
        <f>(E132-B132)/B132*100</f>
        <v>45.385747319739323</v>
      </c>
      <c r="D261" s="1031">
        <f>(E132-C132)/C132*100</f>
        <v>1.4084507042253347</v>
      </c>
      <c r="E261" s="1032">
        <f>(E132-D132)/D132*100</f>
        <v>34.084507042253506</v>
      </c>
      <c r="F261" s="1030">
        <f>(G132-F132)/F132*100</f>
        <v>83.056478405315616</v>
      </c>
      <c r="G261" s="1031">
        <f>(I132-F132)/F132*100</f>
        <v>2.6289180990899914</v>
      </c>
      <c r="H261" s="1031">
        <f>(I132-G132)/G132*100</f>
        <v>-43.935926773455378</v>
      </c>
      <c r="I261" s="1032">
        <f>(I132-H132)/H132*100</f>
        <v>5.9782608695652302</v>
      </c>
      <c r="J261" s="1030">
        <f>(K132-J132)/J132*100</f>
        <v>58.903080390683705</v>
      </c>
      <c r="K261" s="1031">
        <f>(M132-J132)/J132*100</f>
        <v>32.867132867132867</v>
      </c>
      <c r="L261" s="1031">
        <f>(M132-K132)/K132*100</f>
        <v>-16.384797235861068</v>
      </c>
      <c r="M261" s="1033">
        <f>(M132-L132)/L132*100</f>
        <v>27.090301003344486</v>
      </c>
      <c r="N261" s="5"/>
    </row>
    <row r="262" spans="1:14" ht="15" thickBot="1" x14ac:dyDescent="0.35">
      <c r="N262" s="5"/>
    </row>
    <row r="263" spans="1:14" ht="15" thickBot="1" x14ac:dyDescent="0.35">
      <c r="A263" s="1114" t="s">
        <v>305</v>
      </c>
      <c r="B263" s="1097" t="s">
        <v>1</v>
      </c>
      <c r="C263" s="1098"/>
      <c r="D263" s="1098"/>
      <c r="E263" s="1099"/>
      <c r="F263" s="1097" t="s">
        <v>2</v>
      </c>
      <c r="G263" s="1098"/>
      <c r="H263" s="1098"/>
      <c r="I263" s="1099"/>
      <c r="J263" s="1097" t="s">
        <v>3</v>
      </c>
      <c r="K263" s="1098"/>
      <c r="L263" s="1098"/>
      <c r="M263" s="1191"/>
      <c r="N263" s="5"/>
    </row>
    <row r="264" spans="1:14" ht="32.4" customHeight="1" thickBot="1" x14ac:dyDescent="0.35">
      <c r="A264" s="1115"/>
      <c r="B264" s="67" t="s">
        <v>32</v>
      </c>
      <c r="C264" s="67" t="s">
        <v>159</v>
      </c>
      <c r="D264" s="67" t="s">
        <v>160</v>
      </c>
      <c r="E264" s="69" t="s">
        <v>161</v>
      </c>
      <c r="F264" s="67" t="s">
        <v>32</v>
      </c>
      <c r="G264" s="67" t="s">
        <v>159</v>
      </c>
      <c r="H264" s="67" t="s">
        <v>160</v>
      </c>
      <c r="I264" s="69" t="s">
        <v>161</v>
      </c>
      <c r="J264" s="67" t="s">
        <v>32</v>
      </c>
      <c r="K264" s="67" t="s">
        <v>159</v>
      </c>
      <c r="L264" s="67" t="s">
        <v>160</v>
      </c>
      <c r="M264" s="69" t="s">
        <v>161</v>
      </c>
      <c r="N264" s="5"/>
    </row>
    <row r="265" spans="1:14" x14ac:dyDescent="0.3">
      <c r="A265" s="70" t="s">
        <v>4</v>
      </c>
      <c r="B265" s="1023" t="s">
        <v>36</v>
      </c>
      <c r="C265" s="1024" t="s">
        <v>36</v>
      </c>
      <c r="D265" s="1024" t="s">
        <v>36</v>
      </c>
      <c r="E265" s="1025">
        <f>(E136-D136)/D136*100</f>
        <v>179.65186074429772</v>
      </c>
      <c r="F265" s="1026">
        <f>(G136-F136)/F136*100</f>
        <v>-100</v>
      </c>
      <c r="G265" s="1027">
        <f>(I136-F136)/F136*100</f>
        <v>-100</v>
      </c>
      <c r="H265" s="1027" t="s">
        <v>36</v>
      </c>
      <c r="I265" s="1028">
        <f>(I136-H136)/H136*100</f>
        <v>-100</v>
      </c>
      <c r="J265" s="1026">
        <f>(K136-J136)/J136*100</f>
        <v>-100</v>
      </c>
      <c r="K265" s="1027">
        <f>(M136-J136)/J136*100</f>
        <v>308.28235294117644</v>
      </c>
      <c r="L265" s="1027" t="s">
        <v>36</v>
      </c>
      <c r="M265" s="1029">
        <f>(M136-L136)/L136*100</f>
        <v>41.952941176470596</v>
      </c>
      <c r="N265" s="5"/>
    </row>
    <row r="266" spans="1:14" x14ac:dyDescent="0.3">
      <c r="A266" s="70" t="s">
        <v>5</v>
      </c>
      <c r="B266" s="1026" t="s">
        <v>36</v>
      </c>
      <c r="C266" s="1027" t="s">
        <v>36</v>
      </c>
      <c r="D266" s="1027">
        <f>(E137-C137)/C137*100</f>
        <v>23.686723973256925</v>
      </c>
      <c r="E266" s="1028" t="s">
        <v>36</v>
      </c>
      <c r="F266" s="1026" t="s">
        <v>36</v>
      </c>
      <c r="G266" s="1027" t="s">
        <v>36</v>
      </c>
      <c r="H266" s="1027" t="s">
        <v>36</v>
      </c>
      <c r="I266" s="1028">
        <f>(I137-H137)/H137*100</f>
        <v>-100</v>
      </c>
      <c r="J266" s="1026" t="s">
        <v>36</v>
      </c>
      <c r="K266" s="1027" t="s">
        <v>36</v>
      </c>
      <c r="L266" s="1027">
        <f>(M137-K137)/K137*100</f>
        <v>24.054706355591328</v>
      </c>
      <c r="M266" s="1029">
        <f>(M137-L137)/L137*100</f>
        <v>99.839098954143211</v>
      </c>
      <c r="N266" s="5"/>
    </row>
    <row r="267" spans="1:14" x14ac:dyDescent="0.3">
      <c r="A267" s="70" t="s">
        <v>6</v>
      </c>
      <c r="B267" s="1026">
        <f>(C138-B138)/B138*100</f>
        <v>-100</v>
      </c>
      <c r="C267" s="1027">
        <f>(E138-B138)/B138*100</f>
        <v>-100</v>
      </c>
      <c r="D267" s="1027" t="s">
        <v>36</v>
      </c>
      <c r="E267" s="1028" t="s">
        <v>36</v>
      </c>
      <c r="F267" s="1026">
        <f>(G138-F138)/F138*100</f>
        <v>-100</v>
      </c>
      <c r="G267" s="1027">
        <f>(I138-F138)/F138*100</f>
        <v>175.41666666666669</v>
      </c>
      <c r="H267" s="1027" t="s">
        <v>36</v>
      </c>
      <c r="I267" s="1028">
        <f>(I138-H138)/H138*100</f>
        <v>-45.624999999999993</v>
      </c>
      <c r="J267" s="1026">
        <f>(K138-J138)/J138*100</f>
        <v>-100</v>
      </c>
      <c r="K267" s="1027">
        <f>(M138-J138)/J138*100</f>
        <v>-26.140456182472981</v>
      </c>
      <c r="L267" s="1027" t="s">
        <v>36</v>
      </c>
      <c r="M267" s="1029">
        <f>(M138-L138)/L138*100</f>
        <v>-49.279711884753908</v>
      </c>
      <c r="N267" s="5"/>
    </row>
    <row r="268" spans="1:14" ht="15" thickBot="1" x14ac:dyDescent="0.35">
      <c r="A268" s="71" t="s">
        <v>7</v>
      </c>
      <c r="B268" s="1030">
        <f>(C139-B139)/B139*100</f>
        <v>233.53487367739154</v>
      </c>
      <c r="C268" s="1031">
        <f>(E139-B139)/B139*100</f>
        <v>832.95482000483219</v>
      </c>
      <c r="D268" s="1031">
        <f>(E139-C139)/C139*100</f>
        <v>179.71732302488522</v>
      </c>
      <c r="E268" s="1032">
        <f>(E139-D139)/D139*100</f>
        <v>387.43657888378834</v>
      </c>
      <c r="F268" s="1030">
        <f>(G139-F139)/F139*100</f>
        <v>-100</v>
      </c>
      <c r="G268" s="1031">
        <f>(I139-F139)/F139*100</f>
        <v>18.175046554934823</v>
      </c>
      <c r="H268" s="1031" t="s">
        <v>36</v>
      </c>
      <c r="I268" s="1032">
        <f>(I139-H139)/H139*100</f>
        <v>-74.636871508379883</v>
      </c>
      <c r="J268" s="1030">
        <f>(K139-J139)/J139*100</f>
        <v>-3.2498668087373463</v>
      </c>
      <c r="K268" s="1031">
        <f>(M139-J139)/J139*100</f>
        <v>224.67222884386172</v>
      </c>
      <c r="L268" s="1031">
        <f>(M139-K139)/K139*100</f>
        <v>235.57806912991651</v>
      </c>
      <c r="M268" s="1033">
        <f>(M139-L139)/L139*100</f>
        <v>17.83075089392133</v>
      </c>
      <c r="N268" s="5"/>
    </row>
    <row r="269" spans="1:14" ht="15" thickBot="1" x14ac:dyDescent="0.35">
      <c r="N269" s="5"/>
    </row>
    <row r="270" spans="1:14" ht="15" thickBot="1" x14ac:dyDescent="0.35">
      <c r="A270" s="1114" t="s">
        <v>306</v>
      </c>
      <c r="B270" s="1097" t="s">
        <v>1</v>
      </c>
      <c r="C270" s="1098"/>
      <c r="D270" s="1098"/>
      <c r="E270" s="1099"/>
      <c r="F270" s="1097" t="s">
        <v>2</v>
      </c>
      <c r="G270" s="1098"/>
      <c r="H270" s="1098"/>
      <c r="I270" s="1099"/>
      <c r="J270" s="1097" t="s">
        <v>3</v>
      </c>
      <c r="K270" s="1098"/>
      <c r="L270" s="1098"/>
      <c r="M270" s="1191"/>
      <c r="N270" s="5"/>
    </row>
    <row r="271" spans="1:14" ht="36" customHeight="1" thickBot="1" x14ac:dyDescent="0.35">
      <c r="A271" s="1115"/>
      <c r="B271" s="67" t="s">
        <v>32</v>
      </c>
      <c r="C271" s="67" t="s">
        <v>159</v>
      </c>
      <c r="D271" s="67" t="s">
        <v>160</v>
      </c>
      <c r="E271" s="69" t="s">
        <v>161</v>
      </c>
      <c r="F271" s="67" t="s">
        <v>32</v>
      </c>
      <c r="G271" s="67" t="s">
        <v>159</v>
      </c>
      <c r="H271" s="67" t="s">
        <v>160</v>
      </c>
      <c r="I271" s="69" t="s">
        <v>161</v>
      </c>
      <c r="J271" s="67" t="s">
        <v>32</v>
      </c>
      <c r="K271" s="67" t="s">
        <v>159</v>
      </c>
      <c r="L271" s="67" t="s">
        <v>160</v>
      </c>
      <c r="M271" s="69" t="s">
        <v>161</v>
      </c>
      <c r="N271" s="5"/>
    </row>
    <row r="272" spans="1:14" x14ac:dyDescent="0.3">
      <c r="A272" s="70" t="s">
        <v>4</v>
      </c>
      <c r="B272" s="1023" t="s">
        <v>36</v>
      </c>
      <c r="C272" s="1024" t="s">
        <v>36</v>
      </c>
      <c r="D272" s="1024" t="s">
        <v>36</v>
      </c>
      <c r="E272" s="1025">
        <f>(E143-D143)/D143*100</f>
        <v>16.129032258064534</v>
      </c>
      <c r="F272" s="1026">
        <f>(G143-F143)/F143*100</f>
        <v>-100</v>
      </c>
      <c r="G272" s="1027">
        <f>(I143-F143)/F143*100</f>
        <v>-100</v>
      </c>
      <c r="H272" s="1027" t="s">
        <v>36</v>
      </c>
      <c r="I272" s="1028">
        <f>(I143-H143)/H143*100</f>
        <v>-100</v>
      </c>
      <c r="J272" s="1026">
        <f>(K143-J143)/J143*100</f>
        <v>-100</v>
      </c>
      <c r="K272" s="1027">
        <f>(M143-J143)/J143*100</f>
        <v>590.56603773584914</v>
      </c>
      <c r="L272" s="1027" t="s">
        <v>36</v>
      </c>
      <c r="M272" s="1029">
        <f>(M143-L143)/L143*100</f>
        <v>-20.754716981132063</v>
      </c>
      <c r="N272" s="5"/>
    </row>
    <row r="273" spans="1:14" x14ac:dyDescent="0.3">
      <c r="A273" s="70" t="s">
        <v>5</v>
      </c>
      <c r="B273" s="1026" t="s">
        <v>36</v>
      </c>
      <c r="C273" s="1027" t="s">
        <v>36</v>
      </c>
      <c r="D273" s="1027">
        <f>(E144-C144)/C144*100</f>
        <v>12.500000000000004</v>
      </c>
      <c r="E273" s="1028" t="s">
        <v>36</v>
      </c>
      <c r="F273" s="1026" t="s">
        <v>36</v>
      </c>
      <c r="G273" s="1027" t="s">
        <v>36</v>
      </c>
      <c r="H273" s="1027" t="s">
        <v>36</v>
      </c>
      <c r="I273" s="1028">
        <f>(I144-H144)/H144*100</f>
        <v>-100</v>
      </c>
      <c r="J273" s="1026" t="s">
        <v>36</v>
      </c>
      <c r="K273" s="1027" t="s">
        <v>36</v>
      </c>
      <c r="L273" s="1027">
        <f>(M144-K144)/K144*100</f>
        <v>31.818181818181841</v>
      </c>
      <c r="M273" s="1029">
        <f>(M144-L144)/L144*100</f>
        <v>118.18181818181823</v>
      </c>
      <c r="N273" s="5"/>
    </row>
    <row r="274" spans="1:14" x14ac:dyDescent="0.3">
      <c r="A274" s="70" t="s">
        <v>6</v>
      </c>
      <c r="B274" s="1026">
        <f>(C145-B145)/B145*100</f>
        <v>-100</v>
      </c>
      <c r="C274" s="1027">
        <f>(E145-B145)/B145*100</f>
        <v>-100</v>
      </c>
      <c r="D274" s="1027" t="s">
        <v>36</v>
      </c>
      <c r="E274" s="1028" t="s">
        <v>36</v>
      </c>
      <c r="F274" s="1026">
        <f>(G145-F145)/F145*100</f>
        <v>-100</v>
      </c>
      <c r="G274" s="1027">
        <f>(I145-F145)/F145*100</f>
        <v>172.2222222222222</v>
      </c>
      <c r="H274" s="1027" t="s">
        <v>36</v>
      </c>
      <c r="I274" s="1028">
        <f>(I145-H145)/H145*100</f>
        <v>-69.444444444444457</v>
      </c>
      <c r="J274" s="1026">
        <f>(K145-J145)/J145*100</f>
        <v>-100</v>
      </c>
      <c r="K274" s="1027">
        <f>(M145-J145)/J145*100</f>
        <v>36.904761904761905</v>
      </c>
      <c r="L274" s="1027" t="s">
        <v>36</v>
      </c>
      <c r="M274" s="1029">
        <f>(M145-L145)/L145*100</f>
        <v>-54.761904761904759</v>
      </c>
      <c r="N274" s="5"/>
    </row>
    <row r="275" spans="1:14" ht="15" thickBot="1" x14ac:dyDescent="0.35">
      <c r="A275" s="71" t="s">
        <v>7</v>
      </c>
      <c r="B275" s="1030">
        <f>(C146-B146)/B146*100</f>
        <v>586.1111111111112</v>
      </c>
      <c r="C275" s="1031">
        <f>(E146-B146)/B146*100</f>
        <v>1639.4366197183099</v>
      </c>
      <c r="D275" s="1031">
        <f>(E146-C146)/C146*100</f>
        <v>153.52112676056339</v>
      </c>
      <c r="E275" s="1032">
        <f>(E146-D146)/D146*100</f>
        <v>259.15492957746483</v>
      </c>
      <c r="F275" s="1030">
        <f>(G146-F146)/F146*100</f>
        <v>-100</v>
      </c>
      <c r="G275" s="1031">
        <f>(I146-F146)/F146*100</f>
        <v>47.101449275362313</v>
      </c>
      <c r="H275" s="1031" t="s">
        <v>36</v>
      </c>
      <c r="I275" s="1032">
        <f>(I146-H146)/H146*100</f>
        <v>-78.804347826086953</v>
      </c>
      <c r="J275" s="1030">
        <f>(K146-J146)/J146*100</f>
        <v>85.950413223140515</v>
      </c>
      <c r="K275" s="1031">
        <f>(M146-J146)/J146*100</f>
        <v>476.92307692307685</v>
      </c>
      <c r="L275" s="1031">
        <f>(M146-K146)/K146*100</f>
        <v>210.25641025641022</v>
      </c>
      <c r="M275" s="1033">
        <f>(M146-L146)/L146*100</f>
        <v>-7.692307692307697</v>
      </c>
      <c r="N275" s="5"/>
    </row>
    <row r="276" spans="1:14" ht="15" thickBot="1" x14ac:dyDescent="0.35">
      <c r="N276" s="5"/>
    </row>
    <row r="277" spans="1:14" ht="15" thickBot="1" x14ac:dyDescent="0.35">
      <c r="A277" s="1114" t="s">
        <v>351</v>
      </c>
      <c r="B277" s="1097" t="s">
        <v>1</v>
      </c>
      <c r="C277" s="1098"/>
      <c r="D277" s="1098"/>
      <c r="E277" s="1099"/>
      <c r="F277" s="1097" t="s">
        <v>2</v>
      </c>
      <c r="G277" s="1098"/>
      <c r="H277" s="1098"/>
      <c r="I277" s="1099"/>
      <c r="J277" s="1097" t="s">
        <v>3</v>
      </c>
      <c r="K277" s="1098"/>
      <c r="L277" s="1098"/>
      <c r="M277" s="1191"/>
      <c r="N277" s="5"/>
    </row>
    <row r="278" spans="1:14" ht="39" customHeight="1" thickBot="1" x14ac:dyDescent="0.35">
      <c r="A278" s="1115"/>
      <c r="B278" s="67" t="s">
        <v>32</v>
      </c>
      <c r="C278" s="67" t="s">
        <v>159</v>
      </c>
      <c r="D278" s="67" t="s">
        <v>160</v>
      </c>
      <c r="E278" s="69" t="s">
        <v>161</v>
      </c>
      <c r="F278" s="67" t="s">
        <v>32</v>
      </c>
      <c r="G278" s="67" t="s">
        <v>159</v>
      </c>
      <c r="H278" s="67" t="s">
        <v>160</v>
      </c>
      <c r="I278" s="69" t="s">
        <v>161</v>
      </c>
      <c r="J278" s="67" t="s">
        <v>32</v>
      </c>
      <c r="K278" s="67" t="s">
        <v>159</v>
      </c>
      <c r="L278" s="67" t="s">
        <v>160</v>
      </c>
      <c r="M278" s="69" t="s">
        <v>161</v>
      </c>
      <c r="N278" s="5"/>
    </row>
    <row r="279" spans="1:14" x14ac:dyDescent="0.3">
      <c r="A279" s="70" t="s">
        <v>4</v>
      </c>
      <c r="B279" s="1023">
        <f>(C150-B150)/B150*100</f>
        <v>-57.86301997876653</v>
      </c>
      <c r="C279" s="1024">
        <f>(E150-B150)/B150*100</f>
        <v>-47.826438267614741</v>
      </c>
      <c r="D279" s="1024">
        <f>(E150-C150)/C150*100</f>
        <v>23.818939340442054</v>
      </c>
      <c r="E279" s="1025">
        <f>(E150-D150)/D150*100</f>
        <v>105.07803121248503</v>
      </c>
      <c r="F279" s="1026">
        <f>(G150-F150)/F150*100</f>
        <v>4.4207730254241859</v>
      </c>
      <c r="G279" s="1027">
        <f>(I150-F150)/F150*100</f>
        <v>7.6057203508183928</v>
      </c>
      <c r="H279" s="1027">
        <f>(I150-G150)/G150*100</f>
        <v>3.0501089324618791</v>
      </c>
      <c r="I279" s="1028">
        <f>(I150-H150)/H150*100</f>
        <v>63.92779333955805</v>
      </c>
      <c r="J279" s="1026">
        <f>(K150-J150)/J150*100</f>
        <v>-38.499816583996548</v>
      </c>
      <c r="K279" s="1027">
        <f>(M150-J150)/J150*100</f>
        <v>-32.700711053652228</v>
      </c>
      <c r="L279" s="1027">
        <f>(M150-K150)/K150*100</f>
        <v>9.4294117647058773</v>
      </c>
      <c r="M279" s="1029">
        <f>(M150-L150)/L150*100</f>
        <v>77.441176470588218</v>
      </c>
      <c r="N279" s="5"/>
    </row>
    <row r="280" spans="1:14" x14ac:dyDescent="0.3">
      <c r="A280" s="70" t="s">
        <v>5</v>
      </c>
      <c r="B280" s="1026">
        <f>(C151-B151)/B151*100</f>
        <v>-44.969663541092103</v>
      </c>
      <c r="C280" s="1027">
        <f>(E151-B151)/B151*100</f>
        <v>-44.310274252967652</v>
      </c>
      <c r="D280" s="1027">
        <f>(E151-C151)/C151*100</f>
        <v>1.1982287053920266</v>
      </c>
      <c r="E280" s="1028">
        <f>(E151-D151)/D151*100</f>
        <v>81.031518624641848</v>
      </c>
      <c r="F280" s="1026">
        <f>(G151-F151)/F151*100</f>
        <v>10.131578947368402</v>
      </c>
      <c r="G280" s="1027">
        <f>(I151-F151)/F151*100</f>
        <v>-46.619897959183682</v>
      </c>
      <c r="H280" s="1027">
        <f>(I151-G151)/G151*100</f>
        <v>-51.530612244897952</v>
      </c>
      <c r="I280" s="1028">
        <f>(I151-H151)/H151*100</f>
        <v>-3.5714285714285761</v>
      </c>
      <c r="J280" s="1026">
        <f>(K151-J151)/J151*100</f>
        <v>-39.322499427786681</v>
      </c>
      <c r="K280" s="1027">
        <f>(M151-J151)/J151*100</f>
        <v>-56.09057782404998</v>
      </c>
      <c r="L280" s="1027">
        <f>(M151-K151)/K151*100</f>
        <v>-27.634754625905071</v>
      </c>
      <c r="M280" s="1029">
        <f>(M151-L151)/L151*100</f>
        <v>39.887369267900254</v>
      </c>
      <c r="N280" s="5"/>
    </row>
    <row r="281" spans="1:14" x14ac:dyDescent="0.3">
      <c r="A281" s="70" t="s">
        <v>6</v>
      </c>
      <c r="B281" s="1026">
        <f>(C152-B152)/B152*100</f>
        <v>-54.53501722158439</v>
      </c>
      <c r="C281" s="1027">
        <f>(E152-B152)/B152*100</f>
        <v>-54.558204768583437</v>
      </c>
      <c r="D281" s="1027">
        <f>(E152-C152)/C152*100</f>
        <v>-5.1000892515604121E-2</v>
      </c>
      <c r="E281" s="1028">
        <f>(E152-D152)/D152*100</f>
        <v>-39.873772791023839</v>
      </c>
      <c r="F281" s="1026">
        <f>(G152-F152)/F152*100</f>
        <v>-51.157635467980299</v>
      </c>
      <c r="G281" s="1027">
        <f>(I152-F152)/F152*100</f>
        <v>42.456896551724135</v>
      </c>
      <c r="H281" s="1027">
        <f>(I152-G152)/G152*100</f>
        <v>191.66666666666669</v>
      </c>
      <c r="I281" s="1028">
        <f>(I152-H152)/H152*100</f>
        <v>103.90625000000003</v>
      </c>
      <c r="J281" s="1026">
        <f>(K152-J152)/J152*100</f>
        <v>-61.683518335348211</v>
      </c>
      <c r="K281" s="1027">
        <f>(M152-J152)/J152*100</f>
        <v>-34.347072162198209</v>
      </c>
      <c r="L281" s="1027">
        <f>(M152-K152)/K152*100</f>
        <v>71.343831650307195</v>
      </c>
      <c r="M281" s="1029">
        <f>(M152-L152)/L152*100</f>
        <v>5.851036066600571</v>
      </c>
      <c r="N281" s="5"/>
    </row>
    <row r="282" spans="1:14" ht="15" thickBot="1" x14ac:dyDescent="0.35">
      <c r="A282" s="71" t="s">
        <v>7</v>
      </c>
      <c r="B282" s="1030">
        <f>(C153-B153)/B153*100</f>
        <v>-58.573694033699773</v>
      </c>
      <c r="C282" s="1031">
        <f>(E153-B153)/B153*100</f>
        <v>-52.460900891473528</v>
      </c>
      <c r="D282" s="1031">
        <f>(E153-C153)/C153*100</f>
        <v>14.755824830722144</v>
      </c>
      <c r="E282" s="1032">
        <f>(E153-D153)/D153*100</f>
        <v>29.983087702343568</v>
      </c>
      <c r="F282" s="1030">
        <f>(G153-F153)/F153*100</f>
        <v>-9.3428571428571381</v>
      </c>
      <c r="G282" s="1031">
        <f>(I153-F153)/F153*100</f>
        <v>3.7046326910652563</v>
      </c>
      <c r="H282" s="1031">
        <f>(I153-G153)/G153*100</f>
        <v>14.392125565309918</v>
      </c>
      <c r="I282" s="1032">
        <f>(I153-H153)/H153*100</f>
        <v>61.572522242913323</v>
      </c>
      <c r="J282" s="1030">
        <f>(K153-J153)/J153*100</f>
        <v>-48.442363233603466</v>
      </c>
      <c r="K282" s="1031">
        <f>(M153-J153)/J153*100</f>
        <v>-40.903958346402369</v>
      </c>
      <c r="L282" s="1031">
        <f>(M153-K153)/K153*100</f>
        <v>14.621315793345991</v>
      </c>
      <c r="M282" s="1033">
        <f>(M153-L153)/L153*100</f>
        <v>42.981759125664773</v>
      </c>
      <c r="N282" s="5"/>
    </row>
    <row r="283" spans="1:14" ht="15" thickBot="1" x14ac:dyDescent="0.35">
      <c r="N283" s="5"/>
    </row>
    <row r="284" spans="1:14" ht="15" thickBot="1" x14ac:dyDescent="0.35">
      <c r="A284" s="1114" t="s">
        <v>352</v>
      </c>
      <c r="B284" s="1097" t="s">
        <v>1</v>
      </c>
      <c r="C284" s="1098"/>
      <c r="D284" s="1098"/>
      <c r="E284" s="1191"/>
      <c r="F284" s="1206" t="s">
        <v>2</v>
      </c>
      <c r="G284" s="1098"/>
      <c r="H284" s="1098"/>
      <c r="I284" s="1191"/>
      <c r="J284" s="1206" t="s">
        <v>3</v>
      </c>
      <c r="K284" s="1098"/>
      <c r="L284" s="1098"/>
      <c r="M284" s="1191"/>
      <c r="N284" s="5"/>
    </row>
    <row r="285" spans="1:14" ht="46.8" customHeight="1" thickBot="1" x14ac:dyDescent="0.35">
      <c r="A285" s="1115"/>
      <c r="B285" s="67" t="s">
        <v>32</v>
      </c>
      <c r="C285" s="67" t="s">
        <v>159</v>
      </c>
      <c r="D285" s="67" t="s">
        <v>160</v>
      </c>
      <c r="E285" s="69" t="s">
        <v>161</v>
      </c>
      <c r="F285" s="67" t="s">
        <v>32</v>
      </c>
      <c r="G285" s="67" t="s">
        <v>159</v>
      </c>
      <c r="H285" s="67" t="s">
        <v>160</v>
      </c>
      <c r="I285" s="69" t="s">
        <v>161</v>
      </c>
      <c r="J285" s="67" t="s">
        <v>32</v>
      </c>
      <c r="K285" s="67" t="s">
        <v>159</v>
      </c>
      <c r="L285" s="67" t="s">
        <v>160</v>
      </c>
      <c r="M285" s="69" t="s">
        <v>161</v>
      </c>
      <c r="N285" s="5"/>
    </row>
    <row r="286" spans="1:14" x14ac:dyDescent="0.3">
      <c r="A286" s="70" t="s">
        <v>4</v>
      </c>
      <c r="B286" s="1023">
        <f>(C157-B157)/B157*100</f>
        <v>14.423076923076913</v>
      </c>
      <c r="C286" s="1024">
        <f>(E157-B157)/B157*100</f>
        <v>-4.4665012406947957</v>
      </c>
      <c r="D286" s="1024">
        <f>(E157-C157)/C157*100</f>
        <v>-16.508538899430739</v>
      </c>
      <c r="E286" s="1025">
        <f>(E157-D157)/D157*100</f>
        <v>-14.838709677419363</v>
      </c>
      <c r="F286" s="1026">
        <f>(G157-F157)/F157*100</f>
        <v>27.777777777777789</v>
      </c>
      <c r="G286" s="1027">
        <f>(I157-F157)/F157*100</f>
        <v>39.393939393939398</v>
      </c>
      <c r="H286" s="1027">
        <f>(I157-G157)/G157*100</f>
        <v>9.0909090909090811</v>
      </c>
      <c r="I286" s="1028">
        <f>(I157-H157)/H157*100</f>
        <v>19.480519480519483</v>
      </c>
      <c r="J286" s="1026">
        <f>(K157-J157)/J157*100</f>
        <v>21.878121878121874</v>
      </c>
      <c r="K286" s="1027">
        <f>(M157-J157)/J157*100</f>
        <v>13.829566659755335</v>
      </c>
      <c r="L286" s="1027">
        <f>(M157-K157)/K157*100</f>
        <v>-6.603773584905662</v>
      </c>
      <c r="M286" s="1029">
        <f>(M157-L157)/L157*100</f>
        <v>-0.94339622641509169</v>
      </c>
      <c r="N286" s="5"/>
    </row>
    <row r="287" spans="1:14" x14ac:dyDescent="0.3">
      <c r="A287" s="70" t="s">
        <v>5</v>
      </c>
      <c r="B287" s="1026">
        <f>(C158-B158)/B158*100</f>
        <v>-10.515873015873016</v>
      </c>
      <c r="C287" s="1027">
        <f>(E158-B158)/B158*100</f>
        <v>-17.633928571428577</v>
      </c>
      <c r="D287" s="1027">
        <f>(E158-C158)/C158*100</f>
        <v>-7.9545454545454604</v>
      </c>
      <c r="E287" s="1028">
        <f>(E158-D158)/D158*100</f>
        <v>34.999999999999986</v>
      </c>
      <c r="F287" s="1026">
        <f>(G158-F158)/F158*100</f>
        <v>47.727272727272734</v>
      </c>
      <c r="G287" s="1027">
        <f>(I158-F158)/F158*100</f>
        <v>4.1666666666666785</v>
      </c>
      <c r="H287" s="1027">
        <f>(I158-G158)/G158*100</f>
        <v>-29.487179487179482</v>
      </c>
      <c r="I287" s="1028">
        <f>(I158-H158)/H158*100</f>
        <v>100</v>
      </c>
      <c r="J287" s="1026">
        <f>(K158-J158)/J158*100</f>
        <v>10.750507099391477</v>
      </c>
      <c r="K287" s="1027">
        <f>(M158-J158)/J158*100</f>
        <v>-14.839572192513378</v>
      </c>
      <c r="L287" s="1027">
        <f>(M158-K158)/K158*100</f>
        <v>-23.106060606060609</v>
      </c>
      <c r="M287" s="1029">
        <f>(M158-L158)/L158*100</f>
        <v>52.727272727272698</v>
      </c>
      <c r="N287" s="5"/>
    </row>
    <row r="288" spans="1:14" x14ac:dyDescent="0.3">
      <c r="A288" s="70" t="s">
        <v>6</v>
      </c>
      <c r="B288" s="1026">
        <f>(C159-B159)/B159*100</f>
        <v>-14.588235294117643</v>
      </c>
      <c r="C288" s="1027">
        <f>(E159-B159)/B159*100</f>
        <v>-0.99999999999999101</v>
      </c>
      <c r="D288" s="1027">
        <f>(E159-C159)/C159*100</f>
        <v>15.909090909090914</v>
      </c>
      <c r="E288" s="1028">
        <f>(E159-D159)/D159*100</f>
        <v>-32.5</v>
      </c>
      <c r="F288" s="1026">
        <f>(G159-F159)/F159*100</f>
        <v>-27.58620689655173</v>
      </c>
      <c r="G288" s="1027">
        <f>(I159-F159)/F159*100</f>
        <v>40.804597701149433</v>
      </c>
      <c r="H288" s="1027">
        <f>(I159-G159)/G159*100</f>
        <v>94.444444444444471</v>
      </c>
      <c r="I288" s="1028">
        <f>(I159-H159)/H159*100</f>
        <v>14.583333333333337</v>
      </c>
      <c r="J288" s="1026">
        <f>(K159-J159)/J159*100</f>
        <v>-24.57561728395061</v>
      </c>
      <c r="K288" s="1027">
        <f>(M159-J159)/J159*100</f>
        <v>21.693121693121679</v>
      </c>
      <c r="L288" s="1027">
        <f>(M159-K159)/K159*100</f>
        <v>61.344537815126024</v>
      </c>
      <c r="M288" s="1029">
        <f>(M159-L159)/L159*100</f>
        <v>-5.5900621118012497</v>
      </c>
      <c r="N288" s="5"/>
    </row>
    <row r="289" spans="1:14" ht="15" thickBot="1" x14ac:dyDescent="0.35">
      <c r="A289" s="71" t="s">
        <v>7</v>
      </c>
      <c r="B289" s="1030">
        <f>(C160-B160)/B160*100</f>
        <v>-14.782377919320602</v>
      </c>
      <c r="C289" s="1031">
        <f>(E160-B160)/B160*100</f>
        <v>-11.366286893334529</v>
      </c>
      <c r="D289" s="1031">
        <f>(E160-C160)/C160*100</f>
        <v>4.0086673889490898</v>
      </c>
      <c r="E289" s="1032">
        <f>(E160-D160)/D160*100</f>
        <v>-4.2253521126760578</v>
      </c>
      <c r="F289" s="1030">
        <f>(G160-F160)/F160*100</f>
        <v>18.367346938775512</v>
      </c>
      <c r="G289" s="1031">
        <f>(I160-F160)/F160*100</f>
        <v>29.08902691511388</v>
      </c>
      <c r="H289" s="1031">
        <f>(I160-G160)/G160*100</f>
        <v>9.0579710144927628</v>
      </c>
      <c r="I289" s="1032">
        <f>(I160-H160)/H160*100</f>
        <v>35.024154589371989</v>
      </c>
      <c r="J289" s="1030">
        <f>(K160-J160)/J160*100</f>
        <v>-0.90800347977381179</v>
      </c>
      <c r="K289" s="1031">
        <f>(M160-J160)/J160*100</f>
        <v>5.0101214574898814</v>
      </c>
      <c r="L289" s="1031">
        <f>(M160-K160)/K160*100</f>
        <v>5.9723541205022688</v>
      </c>
      <c r="M289" s="1033">
        <f>(M160-L160)/L160*100</f>
        <v>12.010796221322552</v>
      </c>
      <c r="N289" s="5"/>
    </row>
    <row r="290" spans="1:14" x14ac:dyDescent="0.3">
      <c r="A290" s="50" t="s">
        <v>63</v>
      </c>
      <c r="N290" s="5"/>
    </row>
  </sheetData>
  <mergeCells count="161">
    <mergeCell ref="A277:A278"/>
    <mergeCell ref="B277:E277"/>
    <mergeCell ref="F277:I277"/>
    <mergeCell ref="J277:M277"/>
    <mergeCell ref="A284:A285"/>
    <mergeCell ref="B284:E284"/>
    <mergeCell ref="F284:I284"/>
    <mergeCell ref="J284:M284"/>
    <mergeCell ref="A263:A264"/>
    <mergeCell ref="B263:E263"/>
    <mergeCell ref="F263:I263"/>
    <mergeCell ref="J263:M263"/>
    <mergeCell ref="A270:A271"/>
    <mergeCell ref="B270:E270"/>
    <mergeCell ref="F270:I270"/>
    <mergeCell ref="J270:M270"/>
    <mergeCell ref="A249:A250"/>
    <mergeCell ref="B249:E249"/>
    <mergeCell ref="F249:I249"/>
    <mergeCell ref="J249:M249"/>
    <mergeCell ref="A256:A257"/>
    <mergeCell ref="B256:E256"/>
    <mergeCell ref="F256:I256"/>
    <mergeCell ref="J256:M256"/>
    <mergeCell ref="A235:A236"/>
    <mergeCell ref="B235:E235"/>
    <mergeCell ref="F235:I235"/>
    <mergeCell ref="J235:M235"/>
    <mergeCell ref="A242:A243"/>
    <mergeCell ref="B242:E242"/>
    <mergeCell ref="F242:I242"/>
    <mergeCell ref="J242:M242"/>
    <mergeCell ref="A221:A222"/>
    <mergeCell ref="B221:E221"/>
    <mergeCell ref="F221:I221"/>
    <mergeCell ref="J221:M221"/>
    <mergeCell ref="A228:A229"/>
    <mergeCell ref="B228:E228"/>
    <mergeCell ref="F228:I228"/>
    <mergeCell ref="J228:M228"/>
    <mergeCell ref="A214:A215"/>
    <mergeCell ref="B214:E214"/>
    <mergeCell ref="F214:I214"/>
    <mergeCell ref="J214:M214"/>
    <mergeCell ref="A198:A199"/>
    <mergeCell ref="B198:E198"/>
    <mergeCell ref="F198:I198"/>
    <mergeCell ref="J198:M198"/>
    <mergeCell ref="A205:A206"/>
    <mergeCell ref="B205:E205"/>
    <mergeCell ref="F205:I205"/>
    <mergeCell ref="J205:M205"/>
    <mergeCell ref="A184:A185"/>
    <mergeCell ref="B184:E184"/>
    <mergeCell ref="F184:I184"/>
    <mergeCell ref="J184:M184"/>
    <mergeCell ref="A191:A192"/>
    <mergeCell ref="B191:E191"/>
    <mergeCell ref="F191:I191"/>
    <mergeCell ref="J191:M191"/>
    <mergeCell ref="A170:A171"/>
    <mergeCell ref="B170:E170"/>
    <mergeCell ref="F170:I170"/>
    <mergeCell ref="J170:M170"/>
    <mergeCell ref="A177:A178"/>
    <mergeCell ref="B177:E177"/>
    <mergeCell ref="F177:I177"/>
    <mergeCell ref="J177:M177"/>
    <mergeCell ref="A155:A156"/>
    <mergeCell ref="B155:E155"/>
    <mergeCell ref="F155:I155"/>
    <mergeCell ref="J155:M155"/>
    <mergeCell ref="A163:A164"/>
    <mergeCell ref="B163:E163"/>
    <mergeCell ref="F163:I163"/>
    <mergeCell ref="J163:M163"/>
    <mergeCell ref="A141:A142"/>
    <mergeCell ref="B141:E141"/>
    <mergeCell ref="F141:I141"/>
    <mergeCell ref="J141:M141"/>
    <mergeCell ref="A148:A149"/>
    <mergeCell ref="B148:E148"/>
    <mergeCell ref="F148:I148"/>
    <mergeCell ref="J148:M148"/>
    <mergeCell ref="A127:A128"/>
    <mergeCell ref="B127:E127"/>
    <mergeCell ref="F127:I127"/>
    <mergeCell ref="J127:M127"/>
    <mergeCell ref="A134:A135"/>
    <mergeCell ref="B134:E134"/>
    <mergeCell ref="F134:I134"/>
    <mergeCell ref="J134:M134"/>
    <mergeCell ref="A113:A114"/>
    <mergeCell ref="B113:E113"/>
    <mergeCell ref="F113:I113"/>
    <mergeCell ref="J113:M113"/>
    <mergeCell ref="A120:A121"/>
    <mergeCell ref="B120:E120"/>
    <mergeCell ref="F120:I120"/>
    <mergeCell ref="J120:M120"/>
    <mergeCell ref="A99:A100"/>
    <mergeCell ref="B99:E99"/>
    <mergeCell ref="F99:I99"/>
    <mergeCell ref="J99:M99"/>
    <mergeCell ref="A106:A107"/>
    <mergeCell ref="B106:E106"/>
    <mergeCell ref="F106:I106"/>
    <mergeCell ref="J106:M106"/>
    <mergeCell ref="A85:A86"/>
    <mergeCell ref="B85:E85"/>
    <mergeCell ref="F85:I85"/>
    <mergeCell ref="J85:M85"/>
    <mergeCell ref="A92:A93"/>
    <mergeCell ref="B92:E92"/>
    <mergeCell ref="F92:I92"/>
    <mergeCell ref="J92:M92"/>
    <mergeCell ref="A76:A77"/>
    <mergeCell ref="B76:E76"/>
    <mergeCell ref="F76:I76"/>
    <mergeCell ref="J76:M76"/>
    <mergeCell ref="A62:A63"/>
    <mergeCell ref="B62:E62"/>
    <mergeCell ref="F62:I62"/>
    <mergeCell ref="J62:M62"/>
    <mergeCell ref="A69:A70"/>
    <mergeCell ref="B69:E69"/>
    <mergeCell ref="F69:I69"/>
    <mergeCell ref="J69:M69"/>
    <mergeCell ref="A48:A49"/>
    <mergeCell ref="B48:E48"/>
    <mergeCell ref="F48:I48"/>
    <mergeCell ref="J48:M48"/>
    <mergeCell ref="A55:A56"/>
    <mergeCell ref="B55:E55"/>
    <mergeCell ref="F55:I55"/>
    <mergeCell ref="J55:M55"/>
    <mergeCell ref="A34:A35"/>
    <mergeCell ref="B34:E34"/>
    <mergeCell ref="F34:I34"/>
    <mergeCell ref="J34:M34"/>
    <mergeCell ref="A41:A42"/>
    <mergeCell ref="B41:E41"/>
    <mergeCell ref="F41:I41"/>
    <mergeCell ref="J41:M41"/>
    <mergeCell ref="A19:A20"/>
    <mergeCell ref="B19:E19"/>
    <mergeCell ref="F19:I19"/>
    <mergeCell ref="J19:M19"/>
    <mergeCell ref="A26:A27"/>
    <mergeCell ref="B26:E26"/>
    <mergeCell ref="F26:I26"/>
    <mergeCell ref="J26:M26"/>
    <mergeCell ref="A4:A5"/>
    <mergeCell ref="B4:E4"/>
    <mergeCell ref="F4:I4"/>
    <mergeCell ref="J4:M4"/>
    <mergeCell ref="A12:A13"/>
    <mergeCell ref="B12:E12"/>
    <mergeCell ref="F12:I12"/>
    <mergeCell ref="J12:M12"/>
    <mergeCell ref="A1:AI1"/>
  </mergeCells>
  <pageMargins left="0.7" right="0.7" top="0.75" bottom="0.75" header="0.3" footer="0.3"/>
  <pageSetup paperSize="9" scale="55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26"/>
  <sheetViews>
    <sheetView topLeftCell="E163" workbookViewId="0">
      <selection activeCell="U77" sqref="U77"/>
    </sheetView>
  </sheetViews>
  <sheetFormatPr defaultRowHeight="14.4" x14ac:dyDescent="0.3"/>
  <sheetData>
    <row r="1" spans="1:26" ht="14.4" customHeight="1" x14ac:dyDescent="0.3">
      <c r="A1" t="s">
        <v>259</v>
      </c>
      <c r="P1" s="1600" t="s">
        <v>220</v>
      </c>
      <c r="Q1" s="1588"/>
      <c r="R1" s="1588"/>
      <c r="S1" s="1588"/>
      <c r="T1" s="1588"/>
      <c r="U1" s="1588"/>
      <c r="V1" s="1588"/>
      <c r="W1" s="1588"/>
      <c r="X1" s="1588"/>
      <c r="Y1" s="1588"/>
      <c r="Z1" s="626"/>
    </row>
    <row r="2" spans="1:26" ht="15" thickBot="1" x14ac:dyDescent="0.35">
      <c r="P2" s="1601" t="s">
        <v>79</v>
      </c>
      <c r="Q2" s="1588"/>
      <c r="R2" s="1588"/>
      <c r="S2" s="1588"/>
      <c r="T2" s="1588"/>
      <c r="U2" s="1588"/>
      <c r="V2" s="1588"/>
      <c r="W2" s="1588"/>
      <c r="X2" s="1588"/>
      <c r="Y2" s="1588"/>
      <c r="Z2" s="626"/>
    </row>
    <row r="3" spans="1:26" ht="15" customHeight="1" thickBot="1" x14ac:dyDescent="0.35">
      <c r="P3" s="1602" t="s">
        <v>81</v>
      </c>
      <c r="Q3" s="1603" t="s">
        <v>217</v>
      </c>
      <c r="R3" s="1604"/>
      <c r="S3" s="1605"/>
      <c r="T3" s="1606" t="s">
        <v>168</v>
      </c>
      <c r="U3" s="1607"/>
      <c r="V3" s="1607"/>
      <c r="W3" s="1607"/>
      <c r="X3" s="1608"/>
      <c r="Y3" s="1609" t="s">
        <v>82</v>
      </c>
      <c r="Z3" s="626"/>
    </row>
    <row r="4" spans="1:26" ht="19.2" thickBot="1" x14ac:dyDescent="0.35">
      <c r="P4" s="1594"/>
      <c r="Q4" s="1596"/>
      <c r="R4" s="1596"/>
      <c r="S4" s="1599"/>
      <c r="T4" s="627" t="s">
        <v>124</v>
      </c>
      <c r="U4" s="628" t="s">
        <v>125</v>
      </c>
      <c r="V4" s="628" t="s">
        <v>126</v>
      </c>
      <c r="W4" s="628" t="s">
        <v>127</v>
      </c>
      <c r="X4" s="628" t="s">
        <v>128</v>
      </c>
      <c r="Y4" s="1610"/>
      <c r="Z4" s="626"/>
    </row>
    <row r="5" spans="1:26" ht="16.8" x14ac:dyDescent="0.3">
      <c r="P5" s="1584" t="s">
        <v>83</v>
      </c>
      <c r="Q5" s="1587" t="s">
        <v>218</v>
      </c>
      <c r="R5" s="1590" t="s">
        <v>85</v>
      </c>
      <c r="S5" s="629" t="s">
        <v>4</v>
      </c>
      <c r="T5" s="630">
        <v>9</v>
      </c>
      <c r="U5" s="631">
        <v>1</v>
      </c>
      <c r="V5" s="631">
        <v>147</v>
      </c>
      <c r="W5" s="631">
        <v>606</v>
      </c>
      <c r="X5" s="631">
        <v>39</v>
      </c>
      <c r="Y5" s="632">
        <v>802</v>
      </c>
      <c r="Z5" s="626"/>
    </row>
    <row r="6" spans="1:26" x14ac:dyDescent="0.3">
      <c r="P6" s="1585"/>
      <c r="Q6" s="1588"/>
      <c r="R6" s="1588"/>
      <c r="S6" s="633" t="s">
        <v>5</v>
      </c>
      <c r="T6" s="634">
        <v>5</v>
      </c>
      <c r="U6" s="635">
        <v>0</v>
      </c>
      <c r="V6" s="635">
        <v>97</v>
      </c>
      <c r="W6" s="635">
        <v>310</v>
      </c>
      <c r="X6" s="635">
        <v>21</v>
      </c>
      <c r="Y6" s="636">
        <v>433</v>
      </c>
      <c r="Z6" s="626"/>
    </row>
    <row r="7" spans="1:26" ht="25.2" x14ac:dyDescent="0.3">
      <c r="P7" s="1585"/>
      <c r="Q7" s="1588"/>
      <c r="R7" s="1588"/>
      <c r="S7" s="633" t="s">
        <v>86</v>
      </c>
      <c r="T7" s="634">
        <v>6</v>
      </c>
      <c r="U7" s="635">
        <v>1</v>
      </c>
      <c r="V7" s="635">
        <v>217</v>
      </c>
      <c r="W7" s="635">
        <v>341</v>
      </c>
      <c r="X7" s="635">
        <v>11</v>
      </c>
      <c r="Y7" s="636">
        <v>576</v>
      </c>
      <c r="Z7" s="626"/>
    </row>
    <row r="8" spans="1:26" x14ac:dyDescent="0.3">
      <c r="P8" s="1585"/>
      <c r="Q8" s="1589"/>
      <c r="R8" s="1591" t="s">
        <v>82</v>
      </c>
      <c r="S8" s="1592"/>
      <c r="T8" s="637">
        <v>20</v>
      </c>
      <c r="U8" s="638">
        <v>2</v>
      </c>
      <c r="V8" s="638">
        <v>461</v>
      </c>
      <c r="W8" s="638">
        <v>1257</v>
      </c>
      <c r="X8" s="638">
        <v>71</v>
      </c>
      <c r="Y8" s="639">
        <v>1811</v>
      </c>
      <c r="Z8" s="626"/>
    </row>
    <row r="9" spans="1:26" ht="16.8" x14ac:dyDescent="0.3">
      <c r="P9" s="1585"/>
      <c r="Q9" s="1611" t="s">
        <v>219</v>
      </c>
      <c r="R9" s="1597" t="s">
        <v>85</v>
      </c>
      <c r="S9" s="640" t="s">
        <v>4</v>
      </c>
      <c r="T9" s="651"/>
      <c r="U9" s="653"/>
      <c r="V9" s="652">
        <v>2</v>
      </c>
      <c r="W9" s="652">
        <v>8</v>
      </c>
      <c r="X9" s="652">
        <v>0</v>
      </c>
      <c r="Y9" s="654">
        <v>10</v>
      </c>
      <c r="Z9" s="626"/>
    </row>
    <row r="10" spans="1:26" x14ac:dyDescent="0.3">
      <c r="P10" s="1585"/>
      <c r="Q10" s="1588"/>
      <c r="R10" s="1588"/>
      <c r="S10" s="633" t="s">
        <v>5</v>
      </c>
      <c r="T10" s="662"/>
      <c r="U10" s="663"/>
      <c r="V10" s="664">
        <v>1</v>
      </c>
      <c r="W10" s="664">
        <v>4</v>
      </c>
      <c r="X10" s="664">
        <v>1</v>
      </c>
      <c r="Y10" s="665">
        <v>6</v>
      </c>
      <c r="Z10" s="626"/>
    </row>
    <row r="11" spans="1:26" ht="25.2" x14ac:dyDescent="0.3">
      <c r="P11" s="1585"/>
      <c r="Q11" s="1588"/>
      <c r="R11" s="1588"/>
      <c r="S11" s="633" t="s">
        <v>86</v>
      </c>
      <c r="T11" s="662"/>
      <c r="U11" s="663"/>
      <c r="V11" s="664">
        <v>7</v>
      </c>
      <c r="W11" s="664">
        <v>3</v>
      </c>
      <c r="X11" s="664">
        <v>0</v>
      </c>
      <c r="Y11" s="665">
        <v>10</v>
      </c>
      <c r="Z11" s="626"/>
    </row>
    <row r="12" spans="1:26" x14ac:dyDescent="0.3">
      <c r="N12">
        <v>81</v>
      </c>
      <c r="P12" s="1586"/>
      <c r="Q12" s="1589"/>
      <c r="R12" s="1591" t="s">
        <v>82</v>
      </c>
      <c r="S12" s="1592"/>
      <c r="T12" s="666"/>
      <c r="U12" s="667"/>
      <c r="V12" s="668">
        <v>10</v>
      </c>
      <c r="W12" s="668">
        <v>15</v>
      </c>
      <c r="X12" s="668">
        <v>1</v>
      </c>
      <c r="Y12" s="669">
        <v>26</v>
      </c>
      <c r="Z12" s="626"/>
    </row>
    <row r="13" spans="1:26" ht="17.399999999999999" thickBot="1" x14ac:dyDescent="0.35">
      <c r="P13" s="1593" t="s">
        <v>84</v>
      </c>
      <c r="Q13" s="1611" t="s">
        <v>218</v>
      </c>
      <c r="R13" s="1597" t="s">
        <v>85</v>
      </c>
      <c r="S13" s="640" t="s">
        <v>4</v>
      </c>
      <c r="T13" s="641">
        <v>0</v>
      </c>
      <c r="U13" s="645"/>
      <c r="V13" s="642">
        <v>27</v>
      </c>
      <c r="W13" s="642">
        <v>200</v>
      </c>
      <c r="X13" s="642">
        <v>10</v>
      </c>
      <c r="Y13" s="643">
        <v>237</v>
      </c>
      <c r="Z13" s="626"/>
    </row>
    <row r="14" spans="1:26" x14ac:dyDescent="0.3">
      <c r="P14" s="1585"/>
      <c r="Q14" s="1588"/>
      <c r="R14" s="1588"/>
      <c r="S14" s="633" t="s">
        <v>5</v>
      </c>
      <c r="T14" s="634">
        <v>1</v>
      </c>
      <c r="U14" s="660"/>
      <c r="V14" s="635">
        <v>15</v>
      </c>
      <c r="W14" s="635">
        <v>74</v>
      </c>
      <c r="X14" s="635">
        <v>2</v>
      </c>
      <c r="Y14" s="636">
        <v>92</v>
      </c>
      <c r="Z14" s="626"/>
    </row>
    <row r="15" spans="1:26" ht="25.2" x14ac:dyDescent="0.3">
      <c r="P15" s="1585"/>
      <c r="Q15" s="1588"/>
      <c r="R15" s="1588"/>
      <c r="S15" s="633" t="s">
        <v>86</v>
      </c>
      <c r="T15" s="634">
        <v>1</v>
      </c>
      <c r="U15" s="660"/>
      <c r="V15" s="635">
        <v>26</v>
      </c>
      <c r="W15" s="635">
        <v>90</v>
      </c>
      <c r="X15" s="635">
        <v>1</v>
      </c>
      <c r="Y15" s="636">
        <v>118</v>
      </c>
      <c r="Z15" s="626"/>
    </row>
    <row r="16" spans="1:26" x14ac:dyDescent="0.3">
      <c r="P16" s="1585"/>
      <c r="Q16" s="1589"/>
      <c r="R16" s="1591" t="s">
        <v>82</v>
      </c>
      <c r="S16" s="1592"/>
      <c r="T16" s="637">
        <v>2</v>
      </c>
      <c r="U16" s="661"/>
      <c r="V16" s="638">
        <v>68</v>
      </c>
      <c r="W16" s="638">
        <v>364</v>
      </c>
      <c r="X16" s="638">
        <v>13</v>
      </c>
      <c r="Y16" s="639">
        <v>447</v>
      </c>
      <c r="Z16" s="626"/>
    </row>
    <row r="17" spans="16:26" ht="17.399999999999999" thickBot="1" x14ac:dyDescent="0.35">
      <c r="P17" s="1585"/>
      <c r="Q17" s="1595" t="s">
        <v>219</v>
      </c>
      <c r="R17" s="1597" t="s">
        <v>85</v>
      </c>
      <c r="S17" s="640" t="s">
        <v>4</v>
      </c>
      <c r="T17" s="651"/>
      <c r="U17" s="653"/>
      <c r="V17" s="652">
        <v>1</v>
      </c>
      <c r="W17" s="652">
        <v>10</v>
      </c>
      <c r="X17" s="652">
        <v>0</v>
      </c>
      <c r="Y17" s="654">
        <v>11</v>
      </c>
      <c r="Z17" s="626"/>
    </row>
    <row r="18" spans="16:26" x14ac:dyDescent="0.3">
      <c r="P18" s="1585"/>
      <c r="Q18" s="1588"/>
      <c r="R18" s="1588"/>
      <c r="S18" s="633" t="s">
        <v>5</v>
      </c>
      <c r="T18" s="662"/>
      <c r="U18" s="663"/>
      <c r="V18" s="664">
        <v>0</v>
      </c>
      <c r="W18" s="664">
        <v>1</v>
      </c>
      <c r="X18" s="664">
        <v>0</v>
      </c>
      <c r="Y18" s="665">
        <v>1</v>
      </c>
      <c r="Z18" s="626"/>
    </row>
    <row r="19" spans="16:26" ht="25.2" x14ac:dyDescent="0.3">
      <c r="P19" s="1585"/>
      <c r="Q19" s="1588"/>
      <c r="R19" s="1588"/>
      <c r="S19" s="633" t="s">
        <v>86</v>
      </c>
      <c r="T19" s="662"/>
      <c r="U19" s="663"/>
      <c r="V19" s="664">
        <v>1</v>
      </c>
      <c r="W19" s="664">
        <v>6</v>
      </c>
      <c r="X19" s="664">
        <v>1</v>
      </c>
      <c r="Y19" s="665">
        <v>8</v>
      </c>
      <c r="Z19" s="626"/>
    </row>
    <row r="20" spans="16:26" ht="15" thickBot="1" x14ac:dyDescent="0.35">
      <c r="P20" s="1594"/>
      <c r="Q20" s="1596"/>
      <c r="R20" s="1598" t="s">
        <v>82</v>
      </c>
      <c r="S20" s="1599"/>
      <c r="T20" s="655"/>
      <c r="U20" s="657"/>
      <c r="V20" s="656">
        <v>2</v>
      </c>
      <c r="W20" s="656">
        <v>17</v>
      </c>
      <c r="X20" s="656">
        <v>1</v>
      </c>
      <c r="Y20" s="658">
        <v>20</v>
      </c>
      <c r="Z20" s="650">
        <f>Y12+Y20</f>
        <v>46</v>
      </c>
    </row>
    <row r="23" spans="16:26" x14ac:dyDescent="0.3">
      <c r="P23" s="1600" t="s">
        <v>221</v>
      </c>
      <c r="Q23" s="1588"/>
      <c r="R23" s="1588"/>
      <c r="S23" s="1588"/>
      <c r="T23" s="1588"/>
      <c r="U23" s="1588"/>
      <c r="V23" s="1588"/>
      <c r="W23" s="1588"/>
      <c r="X23" s="1588"/>
      <c r="Y23" s="1588"/>
      <c r="Z23" s="626"/>
    </row>
    <row r="24" spans="16:26" ht="15" thickBot="1" x14ac:dyDescent="0.35">
      <c r="P24" s="1601" t="s">
        <v>79</v>
      </c>
      <c r="Q24" s="1588"/>
      <c r="R24" s="1588"/>
      <c r="S24" s="1588"/>
      <c r="T24" s="1588"/>
      <c r="U24" s="1588"/>
      <c r="V24" s="1588"/>
      <c r="W24" s="1588"/>
      <c r="X24" s="1588"/>
      <c r="Y24" s="1588"/>
      <c r="Z24" s="626"/>
    </row>
    <row r="25" spans="16:26" ht="15" thickBot="1" x14ac:dyDescent="0.35">
      <c r="P25" s="1602" t="s">
        <v>81</v>
      </c>
      <c r="Q25" s="1603" t="s">
        <v>222</v>
      </c>
      <c r="R25" s="1604"/>
      <c r="S25" s="1605"/>
      <c r="T25" s="1606" t="s">
        <v>169</v>
      </c>
      <c r="U25" s="1607"/>
      <c r="V25" s="1607"/>
      <c r="W25" s="1607"/>
      <c r="X25" s="1608"/>
      <c r="Y25" s="1609" t="s">
        <v>82</v>
      </c>
      <c r="Z25" s="626"/>
    </row>
    <row r="26" spans="16:26" ht="19.2" thickBot="1" x14ac:dyDescent="0.35">
      <c r="P26" s="1594"/>
      <c r="Q26" s="1596"/>
      <c r="R26" s="1596"/>
      <c r="S26" s="1599"/>
      <c r="T26" s="627" t="s">
        <v>124</v>
      </c>
      <c r="U26" s="628" t="s">
        <v>125</v>
      </c>
      <c r="V26" s="628" t="s">
        <v>126</v>
      </c>
      <c r="W26" s="628" t="s">
        <v>127</v>
      </c>
      <c r="X26" s="628" t="s">
        <v>128</v>
      </c>
      <c r="Y26" s="1610"/>
      <c r="Z26" s="626"/>
    </row>
    <row r="27" spans="16:26" ht="16.8" x14ac:dyDescent="0.3">
      <c r="P27" s="1584" t="s">
        <v>83</v>
      </c>
      <c r="Q27" s="1587" t="s">
        <v>218</v>
      </c>
      <c r="R27" s="1590" t="s">
        <v>85</v>
      </c>
      <c r="S27" s="629" t="s">
        <v>4</v>
      </c>
      <c r="T27" s="630">
        <v>8</v>
      </c>
      <c r="U27" s="631">
        <v>0</v>
      </c>
      <c r="V27" s="631">
        <v>130</v>
      </c>
      <c r="W27" s="631">
        <v>635</v>
      </c>
      <c r="X27" s="631">
        <v>51</v>
      </c>
      <c r="Y27" s="632">
        <v>824</v>
      </c>
      <c r="Z27" s="626"/>
    </row>
    <row r="28" spans="16:26" x14ac:dyDescent="0.3">
      <c r="P28" s="1585"/>
      <c r="Q28" s="1588"/>
      <c r="R28" s="1588"/>
      <c r="S28" s="633" t="s">
        <v>5</v>
      </c>
      <c r="T28" s="634">
        <v>6</v>
      </c>
      <c r="U28" s="635">
        <v>0</v>
      </c>
      <c r="V28" s="635">
        <v>148</v>
      </c>
      <c r="W28" s="635">
        <v>421</v>
      </c>
      <c r="X28" s="635">
        <v>19</v>
      </c>
      <c r="Y28" s="636">
        <v>594</v>
      </c>
      <c r="Z28" s="626"/>
    </row>
    <row r="29" spans="16:26" ht="25.2" x14ac:dyDescent="0.3">
      <c r="P29" s="1585"/>
      <c r="Q29" s="1588"/>
      <c r="R29" s="1588"/>
      <c r="S29" s="633" t="s">
        <v>86</v>
      </c>
      <c r="T29" s="634">
        <v>11</v>
      </c>
      <c r="U29" s="635">
        <v>1</v>
      </c>
      <c r="V29" s="635">
        <v>287</v>
      </c>
      <c r="W29" s="635">
        <v>511</v>
      </c>
      <c r="X29" s="635">
        <v>14</v>
      </c>
      <c r="Y29" s="636">
        <v>824</v>
      </c>
      <c r="Z29" s="626"/>
    </row>
    <row r="30" spans="16:26" x14ac:dyDescent="0.3">
      <c r="P30" s="1585"/>
      <c r="Q30" s="1589"/>
      <c r="R30" s="1591" t="s">
        <v>82</v>
      </c>
      <c r="S30" s="1592"/>
      <c r="T30" s="637">
        <v>25</v>
      </c>
      <c r="U30" s="638">
        <v>1</v>
      </c>
      <c r="V30" s="638">
        <v>565</v>
      </c>
      <c r="W30" s="638">
        <v>1567</v>
      </c>
      <c r="X30" s="638">
        <v>84</v>
      </c>
      <c r="Y30" s="639">
        <v>2242</v>
      </c>
      <c r="Z30" s="626"/>
    </row>
    <row r="31" spans="16:26" ht="16.8" x14ac:dyDescent="0.3">
      <c r="P31" s="1585"/>
      <c r="Q31" s="1611" t="s">
        <v>219</v>
      </c>
      <c r="R31" s="1597" t="s">
        <v>85</v>
      </c>
      <c r="S31" s="640" t="s">
        <v>4</v>
      </c>
      <c r="T31" s="670">
        <v>0</v>
      </c>
      <c r="U31" s="653"/>
      <c r="V31" s="652">
        <v>3</v>
      </c>
      <c r="W31" s="652">
        <v>6</v>
      </c>
      <c r="X31" s="652">
        <v>2</v>
      </c>
      <c r="Y31" s="654">
        <v>11</v>
      </c>
      <c r="Z31" s="626"/>
    </row>
    <row r="32" spans="16:26" x14ac:dyDescent="0.3">
      <c r="P32" s="1585"/>
      <c r="Q32" s="1588"/>
      <c r="R32" s="1588"/>
      <c r="S32" s="633" t="s">
        <v>5</v>
      </c>
      <c r="T32" s="671">
        <v>1</v>
      </c>
      <c r="U32" s="663"/>
      <c r="V32" s="664">
        <v>0</v>
      </c>
      <c r="W32" s="664">
        <v>3</v>
      </c>
      <c r="X32" s="664">
        <v>0</v>
      </c>
      <c r="Y32" s="665">
        <v>4</v>
      </c>
      <c r="Z32" s="626"/>
    </row>
    <row r="33" spans="16:26" ht="25.2" x14ac:dyDescent="0.3">
      <c r="P33" s="1585"/>
      <c r="Q33" s="1588"/>
      <c r="R33" s="1588"/>
      <c r="S33" s="633" t="s">
        <v>86</v>
      </c>
      <c r="T33" s="671">
        <v>0</v>
      </c>
      <c r="U33" s="663"/>
      <c r="V33" s="664">
        <v>3</v>
      </c>
      <c r="W33" s="664">
        <v>2</v>
      </c>
      <c r="X33" s="664">
        <v>0</v>
      </c>
      <c r="Y33" s="665">
        <v>5</v>
      </c>
      <c r="Z33" s="626"/>
    </row>
    <row r="34" spans="16:26" x14ac:dyDescent="0.3">
      <c r="P34" s="1586"/>
      <c r="Q34" s="1589"/>
      <c r="R34" s="1591" t="s">
        <v>82</v>
      </c>
      <c r="S34" s="1592"/>
      <c r="T34" s="672">
        <v>1</v>
      </c>
      <c r="U34" s="667"/>
      <c r="V34" s="668">
        <v>6</v>
      </c>
      <c r="W34" s="668">
        <v>11</v>
      </c>
      <c r="X34" s="668">
        <v>2</v>
      </c>
      <c r="Y34" s="669">
        <v>20</v>
      </c>
      <c r="Z34" s="626"/>
    </row>
    <row r="35" spans="16:26" ht="17.399999999999999" thickBot="1" x14ac:dyDescent="0.35">
      <c r="P35" s="1593" t="s">
        <v>84</v>
      </c>
      <c r="Q35" s="1611" t="s">
        <v>218</v>
      </c>
      <c r="R35" s="1597" t="s">
        <v>85</v>
      </c>
      <c r="S35" s="640" t="s">
        <v>4</v>
      </c>
      <c r="T35" s="641">
        <v>4</v>
      </c>
      <c r="U35" s="645"/>
      <c r="V35" s="642">
        <v>14</v>
      </c>
      <c r="W35" s="642">
        <v>169</v>
      </c>
      <c r="X35" s="642">
        <v>9</v>
      </c>
      <c r="Y35" s="643">
        <v>196</v>
      </c>
      <c r="Z35" s="626"/>
    </row>
    <row r="36" spans="16:26" x14ac:dyDescent="0.3">
      <c r="P36" s="1585"/>
      <c r="Q36" s="1588"/>
      <c r="R36" s="1588"/>
      <c r="S36" s="633" t="s">
        <v>5</v>
      </c>
      <c r="T36" s="634">
        <v>2</v>
      </c>
      <c r="U36" s="660"/>
      <c r="V36" s="635">
        <v>10</v>
      </c>
      <c r="W36" s="635">
        <v>78</v>
      </c>
      <c r="X36" s="635">
        <v>7</v>
      </c>
      <c r="Y36" s="636">
        <v>97</v>
      </c>
      <c r="Z36" s="626"/>
    </row>
    <row r="37" spans="16:26" ht="25.2" x14ac:dyDescent="0.3">
      <c r="P37" s="1585"/>
      <c r="Q37" s="1588"/>
      <c r="R37" s="1588"/>
      <c r="S37" s="633" t="s">
        <v>86</v>
      </c>
      <c r="T37" s="634">
        <v>1</v>
      </c>
      <c r="U37" s="660"/>
      <c r="V37" s="635">
        <v>25</v>
      </c>
      <c r="W37" s="635">
        <v>71</v>
      </c>
      <c r="X37" s="635">
        <v>2</v>
      </c>
      <c r="Y37" s="636">
        <v>99</v>
      </c>
      <c r="Z37" s="626"/>
    </row>
    <row r="38" spans="16:26" x14ac:dyDescent="0.3">
      <c r="P38" s="1585"/>
      <c r="Q38" s="1589"/>
      <c r="R38" s="1591" t="s">
        <v>82</v>
      </c>
      <c r="S38" s="1592"/>
      <c r="T38" s="637">
        <v>7</v>
      </c>
      <c r="U38" s="661"/>
      <c r="V38" s="638">
        <v>49</v>
      </c>
      <c r="W38" s="638">
        <v>318</v>
      </c>
      <c r="X38" s="638">
        <v>18</v>
      </c>
      <c r="Y38" s="639">
        <v>392</v>
      </c>
      <c r="Z38" s="626"/>
    </row>
    <row r="39" spans="16:26" ht="17.399999999999999" thickBot="1" x14ac:dyDescent="0.35">
      <c r="P39" s="1585"/>
      <c r="Q39" s="1595" t="s">
        <v>219</v>
      </c>
      <c r="R39" s="1597" t="s">
        <v>85</v>
      </c>
      <c r="S39" s="640" t="s">
        <v>4</v>
      </c>
      <c r="T39" s="651"/>
      <c r="U39" s="653"/>
      <c r="V39" s="652">
        <v>0</v>
      </c>
      <c r="W39" s="652">
        <v>5</v>
      </c>
      <c r="X39" s="653"/>
      <c r="Y39" s="654">
        <v>5</v>
      </c>
      <c r="Z39" s="626"/>
    </row>
    <row r="40" spans="16:26" x14ac:dyDescent="0.3">
      <c r="P40" s="1585"/>
      <c r="Q40" s="1588"/>
      <c r="R40" s="1588"/>
      <c r="S40" s="633" t="s">
        <v>5</v>
      </c>
      <c r="T40" s="662"/>
      <c r="U40" s="663"/>
      <c r="V40" s="664">
        <v>1</v>
      </c>
      <c r="W40" s="664">
        <v>2</v>
      </c>
      <c r="X40" s="663"/>
      <c r="Y40" s="665">
        <v>3</v>
      </c>
      <c r="Z40" s="626"/>
    </row>
    <row r="41" spans="16:26" ht="25.2" x14ac:dyDescent="0.3">
      <c r="P41" s="1585"/>
      <c r="Q41" s="1588"/>
      <c r="R41" s="1588"/>
      <c r="S41" s="633" t="s">
        <v>86</v>
      </c>
      <c r="T41" s="662"/>
      <c r="U41" s="663"/>
      <c r="V41" s="664">
        <v>1</v>
      </c>
      <c r="W41" s="664">
        <v>6</v>
      </c>
      <c r="X41" s="663"/>
      <c r="Y41" s="665">
        <v>7</v>
      </c>
      <c r="Z41" s="626"/>
    </row>
    <row r="42" spans="16:26" ht="15" thickBot="1" x14ac:dyDescent="0.35">
      <c r="P42" s="1594"/>
      <c r="Q42" s="1596"/>
      <c r="R42" s="1598" t="s">
        <v>82</v>
      </c>
      <c r="S42" s="1599"/>
      <c r="T42" s="655"/>
      <c r="U42" s="657"/>
      <c r="V42" s="656">
        <v>2</v>
      </c>
      <c r="W42" s="656">
        <v>13</v>
      </c>
      <c r="X42" s="657"/>
      <c r="Y42" s="658">
        <v>15</v>
      </c>
      <c r="Z42" s="650">
        <f>Y34+Y42</f>
        <v>35</v>
      </c>
    </row>
    <row r="43" spans="16:26" x14ac:dyDescent="0.3">
      <c r="T43" s="221">
        <f>T12+T20+T34+T42</f>
        <v>1</v>
      </c>
      <c r="U43" s="221">
        <f>U12+U20+U34+U42</f>
        <v>0</v>
      </c>
      <c r="V43" s="221">
        <f>V12+V20+V34+V42</f>
        <v>20</v>
      </c>
      <c r="W43" s="221">
        <f>W12+W20+W34+W42</f>
        <v>56</v>
      </c>
      <c r="X43" s="221">
        <f>X12+X20+X34+X42</f>
        <v>4</v>
      </c>
    </row>
    <row r="45" spans="16:26" x14ac:dyDescent="0.3">
      <c r="P45" s="1600" t="s">
        <v>223</v>
      </c>
      <c r="Q45" s="1588"/>
      <c r="R45" s="1588"/>
      <c r="S45" s="1588"/>
      <c r="T45" s="1588"/>
      <c r="U45" s="1588"/>
      <c r="V45" s="1588"/>
      <c r="W45" s="1588"/>
      <c r="X45" s="1588"/>
    </row>
    <row r="46" spans="16:26" ht="15" thickBot="1" x14ac:dyDescent="0.35">
      <c r="P46" s="1601" t="s">
        <v>79</v>
      </c>
      <c r="Q46" s="1588"/>
      <c r="R46" s="1588"/>
      <c r="S46" s="1588"/>
      <c r="T46" s="1588"/>
      <c r="U46" s="1588"/>
      <c r="V46" s="1588"/>
      <c r="W46" s="1588"/>
      <c r="X46" s="1588"/>
    </row>
    <row r="47" spans="16:26" ht="15" thickBot="1" x14ac:dyDescent="0.35">
      <c r="P47" s="1602" t="s">
        <v>81</v>
      </c>
      <c r="Q47" s="1603" t="s">
        <v>224</v>
      </c>
      <c r="R47" s="1604"/>
      <c r="S47" s="1605"/>
      <c r="T47" s="1606" t="s">
        <v>171</v>
      </c>
      <c r="U47" s="1607"/>
      <c r="V47" s="1607"/>
      <c r="W47" s="1608"/>
      <c r="X47" s="1609" t="s">
        <v>82</v>
      </c>
    </row>
    <row r="48" spans="16:26" ht="19.2" thickBot="1" x14ac:dyDescent="0.35">
      <c r="P48" s="1594"/>
      <c r="Q48" s="1596"/>
      <c r="R48" s="1596"/>
      <c r="S48" s="1599"/>
      <c r="T48" s="627" t="s">
        <v>124</v>
      </c>
      <c r="U48" s="628" t="s">
        <v>126</v>
      </c>
      <c r="V48" s="628" t="s">
        <v>127</v>
      </c>
      <c r="W48" s="628" t="s">
        <v>128</v>
      </c>
      <c r="X48" s="1610"/>
    </row>
    <row r="49" spans="16:26" ht="16.8" x14ac:dyDescent="0.3">
      <c r="P49" s="1584" t="s">
        <v>83</v>
      </c>
      <c r="Q49" s="1587" t="s">
        <v>218</v>
      </c>
      <c r="R49" s="1590" t="s">
        <v>85</v>
      </c>
      <c r="S49" s="629" t="s">
        <v>4</v>
      </c>
      <c r="T49" s="630">
        <v>0</v>
      </c>
      <c r="U49" s="631">
        <v>5</v>
      </c>
      <c r="V49" s="631">
        <v>13</v>
      </c>
      <c r="W49" s="631">
        <v>1</v>
      </c>
      <c r="X49" s="632">
        <v>19</v>
      </c>
    </row>
    <row r="50" spans="16:26" x14ac:dyDescent="0.3">
      <c r="P50" s="1585"/>
      <c r="Q50" s="1588"/>
      <c r="R50" s="1588"/>
      <c r="S50" s="633" t="s">
        <v>5</v>
      </c>
      <c r="T50" s="634">
        <v>0</v>
      </c>
      <c r="U50" s="635">
        <v>2</v>
      </c>
      <c r="V50" s="635">
        <v>8</v>
      </c>
      <c r="W50" s="635">
        <v>0</v>
      </c>
      <c r="X50" s="636">
        <v>10</v>
      </c>
    </row>
    <row r="51" spans="16:26" ht="25.2" x14ac:dyDescent="0.3">
      <c r="P51" s="1585"/>
      <c r="Q51" s="1588"/>
      <c r="R51" s="1588"/>
      <c r="S51" s="633" t="s">
        <v>86</v>
      </c>
      <c r="T51" s="634">
        <v>1</v>
      </c>
      <c r="U51" s="635">
        <v>4</v>
      </c>
      <c r="V51" s="635">
        <v>6</v>
      </c>
      <c r="W51" s="635">
        <v>0</v>
      </c>
      <c r="X51" s="636">
        <v>11</v>
      </c>
    </row>
    <row r="52" spans="16:26" x14ac:dyDescent="0.3">
      <c r="P52" s="1586"/>
      <c r="Q52" s="1589"/>
      <c r="R52" s="1591" t="s">
        <v>82</v>
      </c>
      <c r="S52" s="1592"/>
      <c r="T52" s="637">
        <v>1</v>
      </c>
      <c r="U52" s="638">
        <v>11</v>
      </c>
      <c r="V52" s="638">
        <v>27</v>
      </c>
      <c r="W52" s="638">
        <v>1</v>
      </c>
      <c r="X52" s="639">
        <v>40</v>
      </c>
    </row>
    <row r="53" spans="16:26" ht="17.399999999999999" thickBot="1" x14ac:dyDescent="0.35">
      <c r="P53" s="1593" t="s">
        <v>84</v>
      </c>
      <c r="Q53" s="1595" t="s">
        <v>218</v>
      </c>
      <c r="R53" s="1597" t="s">
        <v>85</v>
      </c>
      <c r="S53" s="640" t="s">
        <v>4</v>
      </c>
      <c r="T53" s="644"/>
      <c r="U53" s="642">
        <v>0</v>
      </c>
      <c r="V53" s="642">
        <v>10</v>
      </c>
      <c r="W53" s="645"/>
      <c r="X53" s="643">
        <v>10</v>
      </c>
    </row>
    <row r="54" spans="16:26" x14ac:dyDescent="0.3">
      <c r="P54" s="1585"/>
      <c r="Q54" s="1588"/>
      <c r="R54" s="1588"/>
      <c r="S54" s="633" t="s">
        <v>5</v>
      </c>
      <c r="T54" s="659"/>
      <c r="U54" s="635">
        <v>0</v>
      </c>
      <c r="V54" s="635">
        <v>3</v>
      </c>
      <c r="W54" s="660"/>
      <c r="X54" s="636">
        <v>3</v>
      </c>
    </row>
    <row r="55" spans="16:26" ht="25.2" x14ac:dyDescent="0.3">
      <c r="P55" s="1585"/>
      <c r="Q55" s="1588"/>
      <c r="R55" s="1588"/>
      <c r="S55" s="633" t="s">
        <v>86</v>
      </c>
      <c r="T55" s="659"/>
      <c r="U55" s="635">
        <v>2</v>
      </c>
      <c r="V55" s="635">
        <v>6</v>
      </c>
      <c r="W55" s="660"/>
      <c r="X55" s="636">
        <v>8</v>
      </c>
    </row>
    <row r="56" spans="16:26" ht="15" thickBot="1" x14ac:dyDescent="0.35">
      <c r="P56" s="1594"/>
      <c r="Q56" s="1596"/>
      <c r="R56" s="1598" t="s">
        <v>82</v>
      </c>
      <c r="S56" s="1599"/>
      <c r="T56" s="646"/>
      <c r="U56" s="647">
        <v>2</v>
      </c>
      <c r="V56" s="647">
        <v>19</v>
      </c>
      <c r="W56" s="648"/>
      <c r="X56" s="649">
        <v>21</v>
      </c>
      <c r="Z56" s="650">
        <v>0</v>
      </c>
    </row>
    <row r="57" spans="16:26" x14ac:dyDescent="0.3">
      <c r="Z57" s="221">
        <f>Z20+Z42</f>
        <v>81</v>
      </c>
    </row>
    <row r="61" spans="16:26" x14ac:dyDescent="0.3">
      <c r="P61" s="1583" t="s">
        <v>282</v>
      </c>
      <c r="Q61" s="1549"/>
      <c r="R61" s="1549"/>
      <c r="S61" s="1549"/>
      <c r="T61" s="1549"/>
      <c r="U61" s="1549"/>
      <c r="V61" s="1549"/>
      <c r="W61" s="1549"/>
      <c r="X61" s="802"/>
    </row>
    <row r="62" spans="16:26" ht="15" thickBot="1" x14ac:dyDescent="0.35">
      <c r="P62" s="1564" t="s">
        <v>79</v>
      </c>
      <c r="Q62" s="1549"/>
      <c r="R62" s="1549"/>
      <c r="S62" s="1549"/>
      <c r="T62" s="1549"/>
      <c r="U62" s="1549"/>
      <c r="V62" s="1549"/>
      <c r="W62" s="1549"/>
      <c r="X62" s="802"/>
    </row>
    <row r="63" spans="16:26" ht="15" thickBot="1" x14ac:dyDescent="0.35">
      <c r="P63" s="1565" t="s">
        <v>172</v>
      </c>
      <c r="Q63" s="1566"/>
      <c r="R63" s="1567" t="s">
        <v>283</v>
      </c>
      <c r="S63" s="1566"/>
      <c r="T63" s="1568"/>
      <c r="U63" s="1569" t="s">
        <v>81</v>
      </c>
      <c r="V63" s="1570"/>
      <c r="W63" s="1571" t="s">
        <v>82</v>
      </c>
      <c r="X63" s="802"/>
    </row>
    <row r="64" spans="16:26" ht="19.2" thickBot="1" x14ac:dyDescent="0.35">
      <c r="P64" s="1556"/>
      <c r="Q64" s="1550"/>
      <c r="R64" s="1550"/>
      <c r="S64" s="1550"/>
      <c r="T64" s="1553"/>
      <c r="U64" s="803" t="s">
        <v>83</v>
      </c>
      <c r="V64" s="804" t="s">
        <v>84</v>
      </c>
      <c r="W64" s="1572"/>
      <c r="X64" s="802"/>
    </row>
    <row r="65" spans="16:26" ht="17.399999999999999" thickBot="1" x14ac:dyDescent="0.35">
      <c r="P65" s="1554"/>
      <c r="Q65" s="1557" t="s">
        <v>124</v>
      </c>
      <c r="R65" s="1557" t="s">
        <v>218</v>
      </c>
      <c r="S65" s="1559" t="s">
        <v>85</v>
      </c>
      <c r="T65" s="805" t="s">
        <v>4</v>
      </c>
      <c r="U65" s="806">
        <v>1</v>
      </c>
      <c r="V65" s="807">
        <v>0</v>
      </c>
      <c r="W65" s="808">
        <v>1</v>
      </c>
      <c r="X65" s="802"/>
    </row>
    <row r="66" spans="16:26" x14ac:dyDescent="0.3">
      <c r="P66" s="1555"/>
      <c r="Q66" s="1549"/>
      <c r="R66" s="1549"/>
      <c r="S66" s="1549"/>
      <c r="T66" s="809" t="s">
        <v>5</v>
      </c>
      <c r="U66" s="810">
        <v>4</v>
      </c>
      <c r="V66" s="811">
        <v>0</v>
      </c>
      <c r="W66" s="812">
        <v>4</v>
      </c>
      <c r="X66" s="802"/>
    </row>
    <row r="67" spans="16:26" ht="25.2" x14ac:dyDescent="0.3">
      <c r="P67" s="1555"/>
      <c r="Q67" s="1549"/>
      <c r="R67" s="1549"/>
      <c r="S67" s="1549"/>
      <c r="T67" s="809" t="s">
        <v>86</v>
      </c>
      <c r="U67" s="810">
        <v>12</v>
      </c>
      <c r="V67" s="811">
        <v>1</v>
      </c>
      <c r="W67" s="812">
        <v>13</v>
      </c>
      <c r="X67" s="802"/>
    </row>
    <row r="68" spans="16:26" x14ac:dyDescent="0.3">
      <c r="P68" s="1555"/>
      <c r="Q68" s="1558"/>
      <c r="R68" s="1558"/>
      <c r="S68" s="1560" t="s">
        <v>82</v>
      </c>
      <c r="T68" s="1561"/>
      <c r="U68" s="813">
        <v>17</v>
      </c>
      <c r="V68" s="814">
        <v>1</v>
      </c>
      <c r="W68" s="815">
        <v>18</v>
      </c>
      <c r="X68" s="802"/>
    </row>
    <row r="69" spans="16:26" ht="16.8" x14ac:dyDescent="0.3">
      <c r="P69" s="1555"/>
      <c r="Q69" s="1562" t="s">
        <v>125</v>
      </c>
      <c r="R69" s="1562" t="s">
        <v>218</v>
      </c>
      <c r="S69" s="1551" t="s">
        <v>85</v>
      </c>
      <c r="T69" s="816" t="s">
        <v>4</v>
      </c>
      <c r="U69" s="817">
        <v>11</v>
      </c>
      <c r="V69" s="818">
        <v>7</v>
      </c>
      <c r="W69" s="819">
        <v>18</v>
      </c>
      <c r="X69" s="802"/>
    </row>
    <row r="70" spans="16:26" x14ac:dyDescent="0.3">
      <c r="P70" s="1555"/>
      <c r="Q70" s="1549"/>
      <c r="R70" s="1549"/>
      <c r="S70" s="1549"/>
      <c r="T70" s="809" t="s">
        <v>5</v>
      </c>
      <c r="U70" s="810">
        <v>9</v>
      </c>
      <c r="V70" s="811">
        <v>1</v>
      </c>
      <c r="W70" s="812">
        <v>10</v>
      </c>
      <c r="X70" s="802"/>
    </row>
    <row r="71" spans="16:26" ht="25.2" x14ac:dyDescent="0.3">
      <c r="P71" s="1555"/>
      <c r="Q71" s="1549"/>
      <c r="R71" s="1549"/>
      <c r="S71" s="1549"/>
      <c r="T71" s="809" t="s">
        <v>86</v>
      </c>
      <c r="U71" s="810">
        <v>9</v>
      </c>
      <c r="V71" s="811">
        <v>0</v>
      </c>
      <c r="W71" s="812">
        <v>9</v>
      </c>
      <c r="X71" s="802"/>
    </row>
    <row r="72" spans="16:26" x14ac:dyDescent="0.3">
      <c r="P72" s="1555"/>
      <c r="Q72" s="1558"/>
      <c r="R72" s="1558"/>
      <c r="S72" s="1560" t="s">
        <v>82</v>
      </c>
      <c r="T72" s="1561"/>
      <c r="U72" s="813">
        <v>29</v>
      </c>
      <c r="V72" s="814">
        <v>8</v>
      </c>
      <c r="W72" s="815">
        <v>37</v>
      </c>
      <c r="X72" s="802"/>
    </row>
    <row r="73" spans="16:26" ht="16.8" x14ac:dyDescent="0.3">
      <c r="P73" s="1555"/>
      <c r="Q73" s="1562" t="s">
        <v>126</v>
      </c>
      <c r="R73" s="1562" t="s">
        <v>218</v>
      </c>
      <c r="S73" s="1551" t="s">
        <v>85</v>
      </c>
      <c r="T73" s="816" t="s">
        <v>4</v>
      </c>
      <c r="U73" s="817">
        <v>52</v>
      </c>
      <c r="V73" s="818">
        <v>22</v>
      </c>
      <c r="W73" s="819">
        <v>74</v>
      </c>
      <c r="X73" s="802"/>
    </row>
    <row r="74" spans="16:26" x14ac:dyDescent="0.3">
      <c r="P74" s="1555"/>
      <c r="Q74" s="1549"/>
      <c r="R74" s="1549"/>
      <c r="S74" s="1549"/>
      <c r="T74" s="809" t="s">
        <v>5</v>
      </c>
      <c r="U74" s="810">
        <v>22</v>
      </c>
      <c r="V74" s="811">
        <v>11</v>
      </c>
      <c r="W74" s="812">
        <v>33</v>
      </c>
      <c r="X74" s="802"/>
    </row>
    <row r="75" spans="16:26" ht="25.2" x14ac:dyDescent="0.3">
      <c r="P75" s="1555"/>
      <c r="Q75" s="1549"/>
      <c r="R75" s="1549"/>
      <c r="S75" s="1549"/>
      <c r="T75" s="809" t="s">
        <v>86</v>
      </c>
      <c r="U75" s="810">
        <v>95</v>
      </c>
      <c r="V75" s="811">
        <v>16</v>
      </c>
      <c r="W75" s="812">
        <v>111</v>
      </c>
      <c r="X75" s="802"/>
    </row>
    <row r="76" spans="16:26" x14ac:dyDescent="0.3">
      <c r="P76" s="1555"/>
      <c r="Q76" s="1549"/>
      <c r="R76" s="1558"/>
      <c r="S76" s="1560" t="s">
        <v>82</v>
      </c>
      <c r="T76" s="1561"/>
      <c r="U76" s="813">
        <v>169</v>
      </c>
      <c r="V76" s="814">
        <v>49</v>
      </c>
      <c r="W76" s="815">
        <v>218</v>
      </c>
      <c r="X76" s="802"/>
    </row>
    <row r="77" spans="16:26" ht="16.8" x14ac:dyDescent="0.3">
      <c r="P77" s="1555"/>
      <c r="Q77" s="1549"/>
      <c r="R77" s="1577" t="s">
        <v>219</v>
      </c>
      <c r="S77" s="1581" t="s">
        <v>85</v>
      </c>
      <c r="T77" s="845" t="s">
        <v>4</v>
      </c>
      <c r="U77" s="849">
        <v>1</v>
      </c>
      <c r="V77" s="850">
        <v>1</v>
      </c>
      <c r="W77" s="851">
        <v>2</v>
      </c>
      <c r="X77" s="802"/>
      <c r="Y77" s="221"/>
      <c r="Z77" s="221"/>
    </row>
    <row r="78" spans="16:26" x14ac:dyDescent="0.3">
      <c r="P78" s="1555"/>
      <c r="Q78" s="1549"/>
      <c r="R78" s="1582"/>
      <c r="S78" s="1582"/>
      <c r="T78" s="833" t="s">
        <v>5</v>
      </c>
      <c r="U78" s="834">
        <v>1</v>
      </c>
      <c r="V78" s="835">
        <v>0</v>
      </c>
      <c r="W78" s="836">
        <v>1</v>
      </c>
      <c r="X78" s="802"/>
    </row>
    <row r="79" spans="16:26" ht="25.2" x14ac:dyDescent="0.3">
      <c r="P79" s="1555"/>
      <c r="Q79" s="1549"/>
      <c r="R79" s="1582"/>
      <c r="S79" s="1582"/>
      <c r="T79" s="852" t="s">
        <v>86</v>
      </c>
      <c r="U79" s="853">
        <v>0</v>
      </c>
      <c r="V79" s="854">
        <v>1</v>
      </c>
      <c r="W79" s="855">
        <v>1</v>
      </c>
      <c r="X79" s="802"/>
    </row>
    <row r="80" spans="16:26" x14ac:dyDescent="0.3">
      <c r="P80" s="1555"/>
      <c r="Q80" s="1558"/>
      <c r="R80" s="1578"/>
      <c r="S80" s="1579" t="s">
        <v>82</v>
      </c>
      <c r="T80" s="1580"/>
      <c r="U80" s="837">
        <v>2</v>
      </c>
      <c r="V80" s="838">
        <v>2</v>
      </c>
      <c r="W80" s="839">
        <v>4</v>
      </c>
      <c r="X80" s="802"/>
    </row>
    <row r="81" spans="16:25" ht="16.8" x14ac:dyDescent="0.3">
      <c r="P81" s="1555"/>
      <c r="Q81" s="1562" t="s">
        <v>127</v>
      </c>
      <c r="R81" s="1562" t="s">
        <v>218</v>
      </c>
      <c r="S81" s="1551" t="s">
        <v>85</v>
      </c>
      <c r="T81" s="816" t="s">
        <v>4</v>
      </c>
      <c r="U81" s="817">
        <v>104</v>
      </c>
      <c r="V81" s="818">
        <v>94</v>
      </c>
      <c r="W81" s="819">
        <v>198</v>
      </c>
      <c r="X81" s="802"/>
    </row>
    <row r="82" spans="16:25" x14ac:dyDescent="0.3">
      <c r="P82" s="1555"/>
      <c r="Q82" s="1549"/>
      <c r="R82" s="1549"/>
      <c r="S82" s="1549"/>
      <c r="T82" s="809" t="s">
        <v>5</v>
      </c>
      <c r="U82" s="810">
        <v>46</v>
      </c>
      <c r="V82" s="811">
        <v>28</v>
      </c>
      <c r="W82" s="812">
        <v>74</v>
      </c>
      <c r="X82" s="802"/>
    </row>
    <row r="83" spans="16:25" ht="25.2" x14ac:dyDescent="0.3">
      <c r="P83" s="1555"/>
      <c r="Q83" s="1549"/>
      <c r="R83" s="1549"/>
      <c r="S83" s="1549"/>
      <c r="T83" s="809" t="s">
        <v>86</v>
      </c>
      <c r="U83" s="810">
        <v>69</v>
      </c>
      <c r="V83" s="811">
        <v>50</v>
      </c>
      <c r="W83" s="812">
        <v>119</v>
      </c>
      <c r="X83" s="802"/>
    </row>
    <row r="84" spans="16:25" x14ac:dyDescent="0.3">
      <c r="P84" s="1555"/>
      <c r="Q84" s="1549"/>
      <c r="R84" s="1558"/>
      <c r="S84" s="1560" t="s">
        <v>82</v>
      </c>
      <c r="T84" s="1561"/>
      <c r="U84" s="813">
        <v>219</v>
      </c>
      <c r="V84" s="814">
        <v>172</v>
      </c>
      <c r="W84" s="815">
        <v>391</v>
      </c>
      <c r="X84" s="802"/>
    </row>
    <row r="85" spans="16:25" ht="16.8" x14ac:dyDescent="0.3">
      <c r="P85" s="1555"/>
      <c r="Q85" s="1549"/>
      <c r="R85" s="1577" t="s">
        <v>219</v>
      </c>
      <c r="S85" s="1581" t="s">
        <v>85</v>
      </c>
      <c r="T85" s="845" t="s">
        <v>4</v>
      </c>
      <c r="U85" s="849">
        <v>3</v>
      </c>
      <c r="V85" s="850">
        <v>3</v>
      </c>
      <c r="W85" s="851">
        <v>6</v>
      </c>
      <c r="X85" s="802"/>
    </row>
    <row r="86" spans="16:25" ht="25.2" x14ac:dyDescent="0.3">
      <c r="P86" s="1555"/>
      <c r="Q86" s="1549"/>
      <c r="R86" s="1582"/>
      <c r="S86" s="1582"/>
      <c r="T86" s="852" t="s">
        <v>86</v>
      </c>
      <c r="U86" s="853">
        <v>0</v>
      </c>
      <c r="V86" s="854">
        <v>1</v>
      </c>
      <c r="W86" s="855">
        <v>1</v>
      </c>
      <c r="X86" s="802"/>
    </row>
    <row r="87" spans="16:25" x14ac:dyDescent="0.3">
      <c r="P87" s="1555"/>
      <c r="Q87" s="1558"/>
      <c r="R87" s="1578"/>
      <c r="S87" s="1579" t="s">
        <v>82</v>
      </c>
      <c r="T87" s="1580"/>
      <c r="U87" s="837">
        <v>3</v>
      </c>
      <c r="V87" s="838">
        <v>4</v>
      </c>
      <c r="W87" s="839">
        <v>7</v>
      </c>
      <c r="X87" s="802"/>
    </row>
    <row r="88" spans="16:25" ht="17.399999999999999" thickBot="1" x14ac:dyDescent="0.35">
      <c r="P88" s="1555"/>
      <c r="Q88" s="1548" t="s">
        <v>128</v>
      </c>
      <c r="R88" s="1562" t="s">
        <v>218</v>
      </c>
      <c r="S88" s="1551" t="s">
        <v>85</v>
      </c>
      <c r="T88" s="816" t="s">
        <v>4</v>
      </c>
      <c r="U88" s="817">
        <v>3</v>
      </c>
      <c r="V88" s="818">
        <v>2</v>
      </c>
      <c r="W88" s="819">
        <v>5</v>
      </c>
      <c r="X88" s="802"/>
    </row>
    <row r="89" spans="16:25" x14ac:dyDescent="0.3">
      <c r="P89" s="1555"/>
      <c r="Q89" s="1549"/>
      <c r="R89" s="1549"/>
      <c r="S89" s="1549"/>
      <c r="T89" s="809" t="s">
        <v>5</v>
      </c>
      <c r="U89" s="810">
        <v>3</v>
      </c>
      <c r="V89" s="811">
        <v>0</v>
      </c>
      <c r="W89" s="812">
        <v>3</v>
      </c>
      <c r="X89" s="802"/>
    </row>
    <row r="90" spans="16:25" ht="25.2" x14ac:dyDescent="0.3">
      <c r="P90" s="1555"/>
      <c r="Q90" s="1549"/>
      <c r="R90" s="1549"/>
      <c r="S90" s="1549"/>
      <c r="T90" s="809" t="s">
        <v>86</v>
      </c>
      <c r="U90" s="810">
        <v>4</v>
      </c>
      <c r="V90" s="811">
        <v>0</v>
      </c>
      <c r="W90" s="812">
        <v>4</v>
      </c>
      <c r="X90" s="802"/>
    </row>
    <row r="91" spans="16:25" x14ac:dyDescent="0.3">
      <c r="P91" s="1555"/>
      <c r="Q91" s="1549"/>
      <c r="R91" s="1558"/>
      <c r="S91" s="1560" t="s">
        <v>82</v>
      </c>
      <c r="T91" s="1561"/>
      <c r="U91" s="813">
        <v>10</v>
      </c>
      <c r="V91" s="814">
        <v>2</v>
      </c>
      <c r="W91" s="815">
        <v>12</v>
      </c>
      <c r="X91" s="802"/>
    </row>
    <row r="92" spans="16:25" ht="17.399999999999999" thickBot="1" x14ac:dyDescent="0.35">
      <c r="P92" s="1555"/>
      <c r="Q92" s="1549"/>
      <c r="R92" s="1573" t="s">
        <v>219</v>
      </c>
      <c r="S92" s="840" t="s">
        <v>85</v>
      </c>
      <c r="T92" s="829" t="s">
        <v>5</v>
      </c>
      <c r="U92" s="830">
        <v>1</v>
      </c>
      <c r="V92" s="841"/>
      <c r="W92" s="832">
        <v>1</v>
      </c>
      <c r="X92" s="802"/>
    </row>
    <row r="93" spans="16:25" ht="15" thickBot="1" x14ac:dyDescent="0.35">
      <c r="P93" s="1556"/>
      <c r="Q93" s="1550"/>
      <c r="R93" s="1574"/>
      <c r="S93" s="1575" t="s">
        <v>82</v>
      </c>
      <c r="T93" s="1576"/>
      <c r="U93" s="842">
        <v>1</v>
      </c>
      <c r="V93" s="843"/>
      <c r="W93" s="844">
        <v>1</v>
      </c>
      <c r="X93" s="802"/>
      <c r="Y93" s="221">
        <f>W80+W87+W93</f>
        <v>12</v>
      </c>
    </row>
    <row r="96" spans="16:25" x14ac:dyDescent="0.3">
      <c r="P96" s="1583" t="s">
        <v>277</v>
      </c>
      <c r="Q96" s="1549"/>
      <c r="R96" s="1549"/>
      <c r="S96" s="1549"/>
      <c r="T96" s="1549"/>
      <c r="U96" s="1549"/>
      <c r="V96" s="1549"/>
      <c r="W96" s="1549"/>
      <c r="X96" s="802"/>
    </row>
    <row r="97" spans="16:24" ht="15" thickBot="1" x14ac:dyDescent="0.35">
      <c r="P97" s="1564" t="s">
        <v>79</v>
      </c>
      <c r="Q97" s="1549"/>
      <c r="R97" s="1549"/>
      <c r="S97" s="1549"/>
      <c r="T97" s="1549"/>
      <c r="U97" s="1549"/>
      <c r="V97" s="1549"/>
      <c r="W97" s="1549"/>
      <c r="X97" s="802"/>
    </row>
    <row r="98" spans="16:24" ht="15" thickBot="1" x14ac:dyDescent="0.35">
      <c r="P98" s="1565" t="s">
        <v>191</v>
      </c>
      <c r="Q98" s="1566"/>
      <c r="R98" s="1567" t="s">
        <v>276</v>
      </c>
      <c r="S98" s="1566"/>
      <c r="T98" s="1568"/>
      <c r="U98" s="1569" t="s">
        <v>81</v>
      </c>
      <c r="V98" s="1570"/>
      <c r="W98" s="1571" t="s">
        <v>82</v>
      </c>
      <c r="X98" s="802"/>
    </row>
    <row r="99" spans="16:24" ht="19.2" thickBot="1" x14ac:dyDescent="0.35">
      <c r="P99" s="1556"/>
      <c r="Q99" s="1550"/>
      <c r="R99" s="1550"/>
      <c r="S99" s="1550"/>
      <c r="T99" s="1553"/>
      <c r="U99" s="803" t="s">
        <v>83</v>
      </c>
      <c r="V99" s="804" t="s">
        <v>84</v>
      </c>
      <c r="W99" s="1572"/>
      <c r="X99" s="802"/>
    </row>
    <row r="100" spans="16:24" ht="17.399999999999999" thickBot="1" x14ac:dyDescent="0.35">
      <c r="P100" s="1554"/>
      <c r="Q100" s="1557" t="s">
        <v>124</v>
      </c>
      <c r="R100" s="1557" t="s">
        <v>218</v>
      </c>
      <c r="S100" s="1559" t="s">
        <v>85</v>
      </c>
      <c r="T100" s="805" t="s">
        <v>4</v>
      </c>
      <c r="U100" s="806">
        <v>8</v>
      </c>
      <c r="V100" s="807">
        <v>0</v>
      </c>
      <c r="W100" s="808">
        <v>8</v>
      </c>
      <c r="X100" s="802"/>
    </row>
    <row r="101" spans="16:24" x14ac:dyDescent="0.3">
      <c r="P101" s="1555"/>
      <c r="Q101" s="1549"/>
      <c r="R101" s="1549"/>
      <c r="S101" s="1549"/>
      <c r="T101" s="809" t="s">
        <v>5</v>
      </c>
      <c r="U101" s="810">
        <v>11</v>
      </c>
      <c r="V101" s="811">
        <v>3</v>
      </c>
      <c r="W101" s="812">
        <v>14</v>
      </c>
      <c r="X101" s="802"/>
    </row>
    <row r="102" spans="16:24" ht="25.2" x14ac:dyDescent="0.3">
      <c r="P102" s="1555"/>
      <c r="Q102" s="1549"/>
      <c r="R102" s="1549"/>
      <c r="S102" s="1549"/>
      <c r="T102" s="809" t="s">
        <v>86</v>
      </c>
      <c r="U102" s="810">
        <v>28</v>
      </c>
      <c r="V102" s="811">
        <v>1</v>
      </c>
      <c r="W102" s="812">
        <v>29</v>
      </c>
      <c r="X102" s="802"/>
    </row>
    <row r="103" spans="16:24" x14ac:dyDescent="0.3">
      <c r="P103" s="1555"/>
      <c r="Q103" s="1549"/>
      <c r="R103" s="1558"/>
      <c r="S103" s="1560" t="s">
        <v>82</v>
      </c>
      <c r="T103" s="1561"/>
      <c r="U103" s="813">
        <v>47</v>
      </c>
      <c r="V103" s="814">
        <v>4</v>
      </c>
      <c r="W103" s="815">
        <v>51</v>
      </c>
      <c r="X103" s="802"/>
    </row>
    <row r="104" spans="16:24" ht="25.2" x14ac:dyDescent="0.3">
      <c r="P104" s="1555"/>
      <c r="Q104" s="1549"/>
      <c r="R104" s="1577" t="s">
        <v>219</v>
      </c>
      <c r="S104" s="840" t="s">
        <v>85</v>
      </c>
      <c r="T104" s="856" t="s">
        <v>86</v>
      </c>
      <c r="U104" s="857">
        <v>1</v>
      </c>
      <c r="V104" s="858"/>
      <c r="W104" s="859">
        <v>1</v>
      </c>
      <c r="X104" s="802"/>
    </row>
    <row r="105" spans="16:24" x14ac:dyDescent="0.3">
      <c r="P105" s="1555"/>
      <c r="Q105" s="1558"/>
      <c r="R105" s="1578"/>
      <c r="S105" s="1579" t="s">
        <v>82</v>
      </c>
      <c r="T105" s="1580"/>
      <c r="U105" s="837">
        <v>1</v>
      </c>
      <c r="V105" s="846"/>
      <c r="W105" s="839">
        <v>1</v>
      </c>
      <c r="X105" s="802"/>
    </row>
    <row r="106" spans="16:24" ht="16.8" x14ac:dyDescent="0.3">
      <c r="P106" s="1555"/>
      <c r="Q106" s="1562" t="s">
        <v>125</v>
      </c>
      <c r="R106" s="1562" t="s">
        <v>218</v>
      </c>
      <c r="S106" s="1551" t="s">
        <v>85</v>
      </c>
      <c r="T106" s="816" t="s">
        <v>4</v>
      </c>
      <c r="U106" s="817">
        <v>37</v>
      </c>
      <c r="V106" s="818">
        <v>5</v>
      </c>
      <c r="W106" s="819">
        <v>42</v>
      </c>
      <c r="X106" s="802"/>
    </row>
    <row r="107" spans="16:24" x14ac:dyDescent="0.3">
      <c r="P107" s="1555"/>
      <c r="Q107" s="1549"/>
      <c r="R107" s="1549"/>
      <c r="S107" s="1549"/>
      <c r="T107" s="809" t="s">
        <v>5</v>
      </c>
      <c r="U107" s="810">
        <v>28</v>
      </c>
      <c r="V107" s="811">
        <v>3</v>
      </c>
      <c r="W107" s="812">
        <v>31</v>
      </c>
      <c r="X107" s="802"/>
    </row>
    <row r="108" spans="16:24" ht="25.2" x14ac:dyDescent="0.3">
      <c r="P108" s="1555"/>
      <c r="Q108" s="1549"/>
      <c r="R108" s="1549"/>
      <c r="S108" s="1549"/>
      <c r="T108" s="809" t="s">
        <v>86</v>
      </c>
      <c r="U108" s="810">
        <v>18</v>
      </c>
      <c r="V108" s="811">
        <v>1</v>
      </c>
      <c r="W108" s="812">
        <v>19</v>
      </c>
      <c r="X108" s="802"/>
    </row>
    <row r="109" spans="16:24" x14ac:dyDescent="0.3">
      <c r="P109" s="1555"/>
      <c r="Q109" s="1549"/>
      <c r="R109" s="1558"/>
      <c r="S109" s="1560" t="s">
        <v>82</v>
      </c>
      <c r="T109" s="1561"/>
      <c r="U109" s="813">
        <v>83</v>
      </c>
      <c r="V109" s="814">
        <v>9</v>
      </c>
      <c r="W109" s="815">
        <v>92</v>
      </c>
      <c r="X109" s="802"/>
    </row>
    <row r="110" spans="16:24" ht="16.8" x14ac:dyDescent="0.3">
      <c r="P110" s="1555"/>
      <c r="Q110" s="1549"/>
      <c r="R110" s="1577" t="s">
        <v>219</v>
      </c>
      <c r="S110" s="840" t="s">
        <v>85</v>
      </c>
      <c r="T110" s="829" t="s">
        <v>5</v>
      </c>
      <c r="U110" s="847"/>
      <c r="V110" s="831">
        <v>1</v>
      </c>
      <c r="W110" s="832">
        <v>1</v>
      </c>
      <c r="X110" s="802"/>
    </row>
    <row r="111" spans="16:24" x14ac:dyDescent="0.3">
      <c r="P111" s="1555"/>
      <c r="Q111" s="1558"/>
      <c r="R111" s="1578"/>
      <c r="S111" s="1579" t="s">
        <v>82</v>
      </c>
      <c r="T111" s="1580"/>
      <c r="U111" s="848"/>
      <c r="V111" s="838">
        <v>1</v>
      </c>
      <c r="W111" s="839">
        <v>1</v>
      </c>
      <c r="X111" s="802"/>
    </row>
    <row r="112" spans="16:24" ht="16.8" x14ac:dyDescent="0.3">
      <c r="P112" s="1555"/>
      <c r="Q112" s="1562" t="s">
        <v>126</v>
      </c>
      <c r="R112" s="1562" t="s">
        <v>218</v>
      </c>
      <c r="S112" s="1551" t="s">
        <v>85</v>
      </c>
      <c r="T112" s="816" t="s">
        <v>4</v>
      </c>
      <c r="U112" s="817">
        <v>165</v>
      </c>
      <c r="V112" s="818">
        <v>26</v>
      </c>
      <c r="W112" s="819">
        <v>191</v>
      </c>
      <c r="X112" s="802"/>
    </row>
    <row r="113" spans="16:24" x14ac:dyDescent="0.3">
      <c r="P113" s="1555"/>
      <c r="Q113" s="1549"/>
      <c r="R113" s="1549"/>
      <c r="S113" s="1549"/>
      <c r="T113" s="809" t="s">
        <v>5</v>
      </c>
      <c r="U113" s="810">
        <v>102</v>
      </c>
      <c r="V113" s="811">
        <v>10</v>
      </c>
      <c r="W113" s="812">
        <v>112</v>
      </c>
      <c r="X113" s="802"/>
    </row>
    <row r="114" spans="16:24" ht="25.2" x14ac:dyDescent="0.3">
      <c r="P114" s="1555"/>
      <c r="Q114" s="1549"/>
      <c r="R114" s="1549"/>
      <c r="S114" s="1549"/>
      <c r="T114" s="809" t="s">
        <v>86</v>
      </c>
      <c r="U114" s="810">
        <v>169</v>
      </c>
      <c r="V114" s="811">
        <v>24</v>
      </c>
      <c r="W114" s="812">
        <v>193</v>
      </c>
      <c r="X114" s="802"/>
    </row>
    <row r="115" spans="16:24" x14ac:dyDescent="0.3">
      <c r="P115" s="1555"/>
      <c r="Q115" s="1549"/>
      <c r="R115" s="1558"/>
      <c r="S115" s="1560" t="s">
        <v>82</v>
      </c>
      <c r="T115" s="1561"/>
      <c r="U115" s="813">
        <v>436</v>
      </c>
      <c r="V115" s="814">
        <v>60</v>
      </c>
      <c r="W115" s="815">
        <v>496</v>
      </c>
      <c r="X115" s="802"/>
    </row>
    <row r="116" spans="16:24" ht="16.8" x14ac:dyDescent="0.3">
      <c r="P116" s="1555"/>
      <c r="Q116" s="1549"/>
      <c r="R116" s="1577" t="s">
        <v>219</v>
      </c>
      <c r="S116" s="1581" t="s">
        <v>85</v>
      </c>
      <c r="T116" s="845" t="s">
        <v>4</v>
      </c>
      <c r="U116" s="849">
        <v>0</v>
      </c>
      <c r="V116" s="850">
        <v>3</v>
      </c>
      <c r="W116" s="851">
        <v>3</v>
      </c>
      <c r="X116" s="802"/>
    </row>
    <row r="117" spans="16:24" x14ac:dyDescent="0.3">
      <c r="P117" s="1555"/>
      <c r="Q117" s="1549"/>
      <c r="R117" s="1582"/>
      <c r="S117" s="1582"/>
      <c r="T117" s="833" t="s">
        <v>5</v>
      </c>
      <c r="U117" s="834">
        <v>1</v>
      </c>
      <c r="V117" s="835">
        <v>0</v>
      </c>
      <c r="W117" s="836">
        <v>1</v>
      </c>
      <c r="X117" s="802"/>
    </row>
    <row r="118" spans="16:24" ht="25.2" x14ac:dyDescent="0.3">
      <c r="P118" s="1555"/>
      <c r="Q118" s="1549"/>
      <c r="R118" s="1582"/>
      <c r="S118" s="1582"/>
      <c r="T118" s="852" t="s">
        <v>86</v>
      </c>
      <c r="U118" s="853">
        <v>3</v>
      </c>
      <c r="V118" s="854">
        <v>0</v>
      </c>
      <c r="W118" s="855">
        <v>3</v>
      </c>
      <c r="X118" s="802"/>
    </row>
    <row r="119" spans="16:24" x14ac:dyDescent="0.3">
      <c r="P119" s="1555"/>
      <c r="Q119" s="1558"/>
      <c r="R119" s="1578"/>
      <c r="S119" s="1579" t="s">
        <v>82</v>
      </c>
      <c r="T119" s="1580"/>
      <c r="U119" s="837">
        <v>4</v>
      </c>
      <c r="V119" s="838">
        <v>3</v>
      </c>
      <c r="W119" s="839">
        <v>7</v>
      </c>
      <c r="X119" s="802"/>
    </row>
    <row r="120" spans="16:24" ht="16.8" x14ac:dyDescent="0.3">
      <c r="P120" s="1555"/>
      <c r="Q120" s="1562" t="s">
        <v>127</v>
      </c>
      <c r="R120" s="1562" t="s">
        <v>218</v>
      </c>
      <c r="S120" s="1551" t="s">
        <v>85</v>
      </c>
      <c r="T120" s="816" t="s">
        <v>4</v>
      </c>
      <c r="U120" s="817">
        <v>388</v>
      </c>
      <c r="V120" s="818">
        <v>75</v>
      </c>
      <c r="W120" s="819">
        <v>463</v>
      </c>
      <c r="X120" s="802"/>
    </row>
    <row r="121" spans="16:24" x14ac:dyDescent="0.3">
      <c r="P121" s="1555"/>
      <c r="Q121" s="1549"/>
      <c r="R121" s="1549"/>
      <c r="S121" s="1549"/>
      <c r="T121" s="809" t="s">
        <v>5</v>
      </c>
      <c r="U121" s="810">
        <v>202</v>
      </c>
      <c r="V121" s="811">
        <v>33</v>
      </c>
      <c r="W121" s="812">
        <v>235</v>
      </c>
      <c r="X121" s="802"/>
    </row>
    <row r="122" spans="16:24" ht="25.2" x14ac:dyDescent="0.3">
      <c r="P122" s="1555"/>
      <c r="Q122" s="1549"/>
      <c r="R122" s="1549"/>
      <c r="S122" s="1549"/>
      <c r="T122" s="809" t="s">
        <v>86</v>
      </c>
      <c r="U122" s="810">
        <v>159</v>
      </c>
      <c r="V122" s="811">
        <v>28</v>
      </c>
      <c r="W122" s="812">
        <v>187</v>
      </c>
      <c r="X122" s="802"/>
    </row>
    <row r="123" spans="16:24" x14ac:dyDescent="0.3">
      <c r="P123" s="1555"/>
      <c r="Q123" s="1549"/>
      <c r="R123" s="1558"/>
      <c r="S123" s="1560" t="s">
        <v>82</v>
      </c>
      <c r="T123" s="1561"/>
      <c r="U123" s="813">
        <v>749</v>
      </c>
      <c r="V123" s="814">
        <v>136</v>
      </c>
      <c r="W123" s="815">
        <v>885</v>
      </c>
      <c r="X123" s="802"/>
    </row>
    <row r="124" spans="16:24" ht="16.8" x14ac:dyDescent="0.3">
      <c r="P124" s="1555"/>
      <c r="Q124" s="1549"/>
      <c r="R124" s="1577" t="s">
        <v>219</v>
      </c>
      <c r="S124" s="840" t="s">
        <v>85</v>
      </c>
      <c r="T124" s="845" t="s">
        <v>4</v>
      </c>
      <c r="U124" s="849">
        <v>1</v>
      </c>
      <c r="V124" s="850">
        <v>2</v>
      </c>
      <c r="W124" s="851">
        <v>3</v>
      </c>
      <c r="X124" s="802"/>
    </row>
    <row r="125" spans="16:24" x14ac:dyDescent="0.3">
      <c r="P125" s="1555"/>
      <c r="Q125" s="1558"/>
      <c r="R125" s="1578"/>
      <c r="S125" s="1579" t="s">
        <v>82</v>
      </c>
      <c r="T125" s="1580"/>
      <c r="U125" s="837">
        <v>1</v>
      </c>
      <c r="V125" s="838">
        <v>2</v>
      </c>
      <c r="W125" s="839">
        <v>3</v>
      </c>
      <c r="X125" s="802"/>
    </row>
    <row r="126" spans="16:24" ht="17.399999999999999" thickBot="1" x14ac:dyDescent="0.35">
      <c r="P126" s="1555"/>
      <c r="Q126" s="1548" t="s">
        <v>128</v>
      </c>
      <c r="R126" s="1548" t="s">
        <v>218</v>
      </c>
      <c r="S126" s="1551" t="s">
        <v>85</v>
      </c>
      <c r="T126" s="816" t="s">
        <v>4</v>
      </c>
      <c r="U126" s="817">
        <v>21</v>
      </c>
      <c r="V126" s="818">
        <v>2</v>
      </c>
      <c r="W126" s="819">
        <v>23</v>
      </c>
      <c r="X126" s="802"/>
    </row>
    <row r="127" spans="16:24" x14ac:dyDescent="0.3">
      <c r="P127" s="1555"/>
      <c r="Q127" s="1549"/>
      <c r="R127" s="1549"/>
      <c r="S127" s="1549"/>
      <c r="T127" s="809" t="s">
        <v>5</v>
      </c>
      <c r="U127" s="810">
        <v>1</v>
      </c>
      <c r="V127" s="811">
        <v>3</v>
      </c>
      <c r="W127" s="812">
        <v>4</v>
      </c>
      <c r="X127" s="802"/>
    </row>
    <row r="128" spans="16:24" ht="25.2" x14ac:dyDescent="0.3">
      <c r="P128" s="1555"/>
      <c r="Q128" s="1549"/>
      <c r="R128" s="1549"/>
      <c r="S128" s="1549"/>
      <c r="T128" s="809" t="s">
        <v>86</v>
      </c>
      <c r="U128" s="810">
        <v>5</v>
      </c>
      <c r="V128" s="811">
        <v>1</v>
      </c>
      <c r="W128" s="812">
        <v>6</v>
      </c>
      <c r="X128" s="802"/>
    </row>
    <row r="129" spans="16:25" ht="15" thickBot="1" x14ac:dyDescent="0.35">
      <c r="P129" s="1556"/>
      <c r="Q129" s="1550"/>
      <c r="R129" s="1550"/>
      <c r="S129" s="1552" t="s">
        <v>82</v>
      </c>
      <c r="T129" s="1553"/>
      <c r="U129" s="822">
        <v>27</v>
      </c>
      <c r="V129" s="825">
        <v>6</v>
      </c>
      <c r="W129" s="823">
        <v>33</v>
      </c>
      <c r="X129" s="802"/>
      <c r="Y129" s="221">
        <f>W105+W111+W119+W125</f>
        <v>12</v>
      </c>
    </row>
    <row r="131" spans="16:25" x14ac:dyDescent="0.3">
      <c r="P131" t="s">
        <v>285</v>
      </c>
    </row>
    <row r="136" spans="16:25" x14ac:dyDescent="0.3">
      <c r="P136" s="1583" t="s">
        <v>278</v>
      </c>
      <c r="Q136" s="1549"/>
      <c r="R136" s="1549"/>
      <c r="S136" s="1549"/>
      <c r="T136" s="1549"/>
      <c r="U136" s="1549"/>
      <c r="V136" s="1549"/>
      <c r="W136" s="1549"/>
      <c r="X136" s="802"/>
    </row>
    <row r="137" spans="16:25" ht="15" thickBot="1" x14ac:dyDescent="0.35">
      <c r="P137" s="1564" t="s">
        <v>79</v>
      </c>
      <c r="Q137" s="1549"/>
      <c r="R137" s="1549"/>
      <c r="S137" s="1549"/>
      <c r="T137" s="1549"/>
      <c r="U137" s="1549"/>
      <c r="V137" s="1549"/>
      <c r="W137" s="1549"/>
      <c r="X137" s="802"/>
    </row>
    <row r="138" spans="16:25" ht="15" thickBot="1" x14ac:dyDescent="0.35">
      <c r="P138" s="1565" t="s">
        <v>170</v>
      </c>
      <c r="Q138" s="1566"/>
      <c r="R138" s="1567" t="s">
        <v>279</v>
      </c>
      <c r="S138" s="1566"/>
      <c r="T138" s="1568"/>
      <c r="U138" s="1569" t="s">
        <v>81</v>
      </c>
      <c r="V138" s="1570"/>
      <c r="W138" s="1571" t="s">
        <v>82</v>
      </c>
      <c r="X138" s="802"/>
    </row>
    <row r="139" spans="16:25" ht="19.2" thickBot="1" x14ac:dyDescent="0.35">
      <c r="P139" s="1556"/>
      <c r="Q139" s="1550"/>
      <c r="R139" s="1550"/>
      <c r="S139" s="1550"/>
      <c r="T139" s="1553"/>
      <c r="U139" s="803" t="s">
        <v>83</v>
      </c>
      <c r="V139" s="804" t="s">
        <v>84</v>
      </c>
      <c r="W139" s="1572"/>
      <c r="X139" s="802"/>
    </row>
    <row r="140" spans="16:25" ht="15" thickBot="1" x14ac:dyDescent="0.35">
      <c r="P140" s="1554"/>
      <c r="Q140" s="1557" t="s">
        <v>124</v>
      </c>
      <c r="R140" s="1557" t="s">
        <v>218</v>
      </c>
      <c r="S140" s="1559" t="s">
        <v>85</v>
      </c>
      <c r="T140" s="805" t="s">
        <v>5</v>
      </c>
      <c r="U140" s="806">
        <v>5</v>
      </c>
      <c r="V140" s="807">
        <v>0</v>
      </c>
      <c r="W140" s="808">
        <v>5</v>
      </c>
      <c r="X140" s="802"/>
    </row>
    <row r="141" spans="16:25" ht="25.2" x14ac:dyDescent="0.3">
      <c r="P141" s="1555"/>
      <c r="Q141" s="1549"/>
      <c r="R141" s="1549"/>
      <c r="S141" s="1549"/>
      <c r="T141" s="809" t="s">
        <v>86</v>
      </c>
      <c r="U141" s="810">
        <v>18</v>
      </c>
      <c r="V141" s="811">
        <v>1</v>
      </c>
      <c r="W141" s="812">
        <v>19</v>
      </c>
      <c r="X141" s="802"/>
    </row>
    <row r="142" spans="16:25" x14ac:dyDescent="0.3">
      <c r="P142" s="1555"/>
      <c r="Q142" s="1558"/>
      <c r="R142" s="1558"/>
      <c r="S142" s="1560" t="s">
        <v>82</v>
      </c>
      <c r="T142" s="1561"/>
      <c r="U142" s="813">
        <v>23</v>
      </c>
      <c r="V142" s="814">
        <v>1</v>
      </c>
      <c r="W142" s="815">
        <v>24</v>
      </c>
      <c r="X142" s="802"/>
    </row>
    <row r="143" spans="16:25" ht="16.8" x14ac:dyDescent="0.3">
      <c r="P143" s="1555"/>
      <c r="Q143" s="1562" t="s">
        <v>125</v>
      </c>
      <c r="R143" s="1562" t="s">
        <v>218</v>
      </c>
      <c r="S143" s="1551" t="s">
        <v>85</v>
      </c>
      <c r="T143" s="816" t="s">
        <v>4</v>
      </c>
      <c r="U143" s="817">
        <v>21</v>
      </c>
      <c r="V143" s="818">
        <v>4</v>
      </c>
      <c r="W143" s="819">
        <v>25</v>
      </c>
      <c r="X143" s="802"/>
    </row>
    <row r="144" spans="16:25" x14ac:dyDescent="0.3">
      <c r="P144" s="1555"/>
      <c r="Q144" s="1549"/>
      <c r="R144" s="1549"/>
      <c r="S144" s="1549"/>
      <c r="T144" s="809" t="s">
        <v>5</v>
      </c>
      <c r="U144" s="810">
        <v>12</v>
      </c>
      <c r="V144" s="811">
        <v>2</v>
      </c>
      <c r="W144" s="812">
        <v>14</v>
      </c>
      <c r="X144" s="802"/>
    </row>
    <row r="145" spans="16:24" ht="25.2" x14ac:dyDescent="0.3">
      <c r="P145" s="1555"/>
      <c r="Q145" s="1549"/>
      <c r="R145" s="1549"/>
      <c r="S145" s="1549"/>
      <c r="T145" s="809" t="s">
        <v>86</v>
      </c>
      <c r="U145" s="810">
        <v>7</v>
      </c>
      <c r="V145" s="811">
        <v>1</v>
      </c>
      <c r="W145" s="812">
        <v>8</v>
      </c>
      <c r="X145" s="802"/>
    </row>
    <row r="146" spans="16:24" x14ac:dyDescent="0.3">
      <c r="P146" s="1555"/>
      <c r="Q146" s="1558"/>
      <c r="R146" s="1558"/>
      <c r="S146" s="1560" t="s">
        <v>82</v>
      </c>
      <c r="T146" s="1561"/>
      <c r="U146" s="813">
        <v>40</v>
      </c>
      <c r="V146" s="814">
        <v>7</v>
      </c>
      <c r="W146" s="815">
        <v>47</v>
      </c>
      <c r="X146" s="802"/>
    </row>
    <row r="147" spans="16:24" ht="16.8" x14ac:dyDescent="0.3">
      <c r="P147" s="1555"/>
      <c r="Q147" s="1562" t="s">
        <v>126</v>
      </c>
      <c r="R147" s="1562" t="s">
        <v>218</v>
      </c>
      <c r="S147" s="1551" t="s">
        <v>85</v>
      </c>
      <c r="T147" s="816" t="s">
        <v>4</v>
      </c>
      <c r="U147" s="817">
        <v>54</v>
      </c>
      <c r="V147" s="818">
        <v>13</v>
      </c>
      <c r="W147" s="819">
        <v>67</v>
      </c>
      <c r="X147" s="802"/>
    </row>
    <row r="148" spans="16:24" x14ac:dyDescent="0.3">
      <c r="P148" s="1555"/>
      <c r="Q148" s="1549"/>
      <c r="R148" s="1549"/>
      <c r="S148" s="1549"/>
      <c r="T148" s="809" t="s">
        <v>5</v>
      </c>
      <c r="U148" s="810">
        <v>56</v>
      </c>
      <c r="V148" s="811">
        <v>10</v>
      </c>
      <c r="W148" s="812">
        <v>66</v>
      </c>
      <c r="X148" s="802"/>
    </row>
    <row r="149" spans="16:24" ht="25.2" x14ac:dyDescent="0.3">
      <c r="P149" s="1555"/>
      <c r="Q149" s="1549"/>
      <c r="R149" s="1549"/>
      <c r="S149" s="1549"/>
      <c r="T149" s="809" t="s">
        <v>86</v>
      </c>
      <c r="U149" s="810">
        <v>98</v>
      </c>
      <c r="V149" s="811">
        <v>17</v>
      </c>
      <c r="W149" s="812">
        <v>115</v>
      </c>
      <c r="X149" s="802"/>
    </row>
    <row r="150" spans="16:24" x14ac:dyDescent="0.3">
      <c r="P150" s="1555"/>
      <c r="Q150" s="1549"/>
      <c r="R150" s="1558"/>
      <c r="S150" s="1560" t="s">
        <v>82</v>
      </c>
      <c r="T150" s="1561"/>
      <c r="U150" s="813">
        <v>208</v>
      </c>
      <c r="V150" s="814">
        <v>40</v>
      </c>
      <c r="W150" s="815">
        <v>248</v>
      </c>
      <c r="X150" s="802"/>
    </row>
    <row r="151" spans="16:24" ht="25.2" x14ac:dyDescent="0.3">
      <c r="P151" s="1555"/>
      <c r="Q151" s="1549"/>
      <c r="R151" s="1577" t="s">
        <v>219</v>
      </c>
      <c r="S151" s="840" t="s">
        <v>85</v>
      </c>
      <c r="T151" s="856" t="s">
        <v>86</v>
      </c>
      <c r="U151" s="857">
        <v>1</v>
      </c>
      <c r="V151" s="858"/>
      <c r="W151" s="859">
        <v>1</v>
      </c>
      <c r="X151" s="802"/>
    </row>
    <row r="152" spans="16:24" x14ac:dyDescent="0.3">
      <c r="P152" s="1555"/>
      <c r="Q152" s="1558"/>
      <c r="R152" s="1578"/>
      <c r="S152" s="1579" t="s">
        <v>82</v>
      </c>
      <c r="T152" s="1580"/>
      <c r="U152" s="837">
        <v>1</v>
      </c>
      <c r="V152" s="846"/>
      <c r="W152" s="839">
        <v>1</v>
      </c>
      <c r="X152" s="802"/>
    </row>
    <row r="153" spans="16:24" ht="16.8" x14ac:dyDescent="0.3">
      <c r="P153" s="1555"/>
      <c r="Q153" s="1562" t="s">
        <v>127</v>
      </c>
      <c r="R153" s="1562" t="s">
        <v>218</v>
      </c>
      <c r="S153" s="1551" t="s">
        <v>85</v>
      </c>
      <c r="T153" s="816" t="s">
        <v>4</v>
      </c>
      <c r="U153" s="817">
        <v>142</v>
      </c>
      <c r="V153" s="818">
        <v>81</v>
      </c>
      <c r="W153" s="819">
        <v>223</v>
      </c>
      <c r="X153" s="802"/>
    </row>
    <row r="154" spans="16:24" x14ac:dyDescent="0.3">
      <c r="P154" s="1555"/>
      <c r="Q154" s="1549"/>
      <c r="R154" s="1549"/>
      <c r="S154" s="1549"/>
      <c r="T154" s="809" t="s">
        <v>5</v>
      </c>
      <c r="U154" s="810">
        <v>80</v>
      </c>
      <c r="V154" s="811">
        <v>25</v>
      </c>
      <c r="W154" s="812">
        <v>105</v>
      </c>
      <c r="X154" s="802"/>
    </row>
    <row r="155" spans="16:24" ht="25.2" x14ac:dyDescent="0.3">
      <c r="P155" s="1555"/>
      <c r="Q155" s="1549"/>
      <c r="R155" s="1549"/>
      <c r="S155" s="1549"/>
      <c r="T155" s="809" t="s">
        <v>86</v>
      </c>
      <c r="U155" s="810">
        <v>112</v>
      </c>
      <c r="V155" s="811">
        <v>28</v>
      </c>
      <c r="W155" s="812">
        <v>140</v>
      </c>
      <c r="X155" s="802"/>
    </row>
    <row r="156" spans="16:24" x14ac:dyDescent="0.3">
      <c r="P156" s="1555"/>
      <c r="Q156" s="1549"/>
      <c r="R156" s="1558"/>
      <c r="S156" s="1560" t="s">
        <v>82</v>
      </c>
      <c r="T156" s="1561"/>
      <c r="U156" s="813">
        <v>334</v>
      </c>
      <c r="V156" s="814">
        <v>134</v>
      </c>
      <c r="W156" s="815">
        <v>468</v>
      </c>
      <c r="X156" s="802"/>
    </row>
    <row r="157" spans="16:24" ht="16.8" x14ac:dyDescent="0.3">
      <c r="P157" s="1555"/>
      <c r="Q157" s="1549"/>
      <c r="R157" s="1577" t="s">
        <v>219</v>
      </c>
      <c r="S157" s="1581" t="s">
        <v>85</v>
      </c>
      <c r="T157" s="845" t="s">
        <v>4</v>
      </c>
      <c r="U157" s="849">
        <v>2</v>
      </c>
      <c r="V157" s="850">
        <v>0</v>
      </c>
      <c r="W157" s="851">
        <v>2</v>
      </c>
      <c r="X157" s="802"/>
    </row>
    <row r="158" spans="16:24" x14ac:dyDescent="0.3">
      <c r="P158" s="1555"/>
      <c r="Q158" s="1549"/>
      <c r="R158" s="1582"/>
      <c r="S158" s="1582"/>
      <c r="T158" s="833" t="s">
        <v>5</v>
      </c>
      <c r="U158" s="834">
        <v>1</v>
      </c>
      <c r="V158" s="835">
        <v>1</v>
      </c>
      <c r="W158" s="836">
        <v>2</v>
      </c>
      <c r="X158" s="802"/>
    </row>
    <row r="159" spans="16:24" ht="25.2" x14ac:dyDescent="0.3">
      <c r="P159" s="1555"/>
      <c r="Q159" s="1549"/>
      <c r="R159" s="1582"/>
      <c r="S159" s="1582"/>
      <c r="T159" s="852" t="s">
        <v>86</v>
      </c>
      <c r="U159" s="853">
        <v>1</v>
      </c>
      <c r="V159" s="854">
        <v>0</v>
      </c>
      <c r="W159" s="855">
        <v>1</v>
      </c>
      <c r="X159" s="802"/>
    </row>
    <row r="160" spans="16:24" x14ac:dyDescent="0.3">
      <c r="P160" s="1555"/>
      <c r="Q160" s="1558"/>
      <c r="R160" s="1578"/>
      <c r="S160" s="1579" t="s">
        <v>82</v>
      </c>
      <c r="T160" s="1580"/>
      <c r="U160" s="837">
        <v>4</v>
      </c>
      <c r="V160" s="838">
        <v>1</v>
      </c>
      <c r="W160" s="839">
        <v>5</v>
      </c>
      <c r="X160" s="802"/>
    </row>
    <row r="161" spans="16:25" ht="17.399999999999999" thickBot="1" x14ac:dyDescent="0.35">
      <c r="P161" s="1555"/>
      <c r="Q161" s="1548" t="s">
        <v>128</v>
      </c>
      <c r="R161" s="1548" t="s">
        <v>218</v>
      </c>
      <c r="S161" s="1551" t="s">
        <v>85</v>
      </c>
      <c r="T161" s="816" t="s">
        <v>4</v>
      </c>
      <c r="U161" s="817">
        <v>1</v>
      </c>
      <c r="V161" s="818">
        <v>0</v>
      </c>
      <c r="W161" s="819">
        <v>1</v>
      </c>
      <c r="X161" s="802"/>
    </row>
    <row r="162" spans="16:25" x14ac:dyDescent="0.3">
      <c r="P162" s="1555"/>
      <c r="Q162" s="1549"/>
      <c r="R162" s="1549"/>
      <c r="S162" s="1549"/>
      <c r="T162" s="809" t="s">
        <v>5</v>
      </c>
      <c r="U162" s="810">
        <v>4</v>
      </c>
      <c r="V162" s="811">
        <v>1</v>
      </c>
      <c r="W162" s="812">
        <v>5</v>
      </c>
      <c r="X162" s="802"/>
    </row>
    <row r="163" spans="16:25" ht="25.2" x14ac:dyDescent="0.3">
      <c r="P163" s="1555"/>
      <c r="Q163" s="1549"/>
      <c r="R163" s="1549"/>
      <c r="S163" s="1549"/>
      <c r="T163" s="809" t="s">
        <v>86</v>
      </c>
      <c r="U163" s="810">
        <v>2</v>
      </c>
      <c r="V163" s="811">
        <v>0</v>
      </c>
      <c r="W163" s="812">
        <v>2</v>
      </c>
      <c r="X163" s="802"/>
    </row>
    <row r="164" spans="16:25" ht="15" thickBot="1" x14ac:dyDescent="0.35">
      <c r="P164" s="1556"/>
      <c r="Q164" s="1550"/>
      <c r="R164" s="1550"/>
      <c r="S164" s="1552" t="s">
        <v>82</v>
      </c>
      <c r="T164" s="1553"/>
      <c r="U164" s="822">
        <v>7</v>
      </c>
      <c r="V164" s="825">
        <v>1</v>
      </c>
      <c r="W164" s="823">
        <v>8</v>
      </c>
      <c r="X164" s="802"/>
      <c r="Y164" s="221">
        <f>W152+W160</f>
        <v>6</v>
      </c>
    </row>
    <row r="167" spans="16:25" x14ac:dyDescent="0.3">
      <c r="P167" s="1583" t="s">
        <v>280</v>
      </c>
      <c r="Q167" s="1549"/>
      <c r="R167" s="1549"/>
      <c r="S167" s="1549"/>
      <c r="T167" s="1549"/>
      <c r="U167" s="1549"/>
      <c r="V167" s="1549"/>
      <c r="W167" s="1549"/>
      <c r="X167" s="802"/>
    </row>
    <row r="168" spans="16:25" ht="15" thickBot="1" x14ac:dyDescent="0.35">
      <c r="P168" s="1564" t="s">
        <v>79</v>
      </c>
      <c r="Q168" s="1549"/>
      <c r="R168" s="1549"/>
      <c r="S168" s="1549"/>
      <c r="T168" s="1549"/>
      <c r="U168" s="1549"/>
      <c r="V168" s="1549"/>
      <c r="W168" s="1549"/>
      <c r="X168" s="802"/>
    </row>
    <row r="169" spans="16:25" ht="15" thickBot="1" x14ac:dyDescent="0.35">
      <c r="P169" s="1565" t="s">
        <v>193</v>
      </c>
      <c r="Q169" s="1566"/>
      <c r="R169" s="1567" t="s">
        <v>281</v>
      </c>
      <c r="S169" s="1566"/>
      <c r="T169" s="1568"/>
      <c r="U169" s="1569" t="s">
        <v>81</v>
      </c>
      <c r="V169" s="1570"/>
      <c r="W169" s="1571" t="s">
        <v>82</v>
      </c>
      <c r="X169" s="802"/>
    </row>
    <row r="170" spans="16:25" ht="19.2" thickBot="1" x14ac:dyDescent="0.35">
      <c r="P170" s="1556"/>
      <c r="Q170" s="1550"/>
      <c r="R170" s="1550"/>
      <c r="S170" s="1550"/>
      <c r="T170" s="1553"/>
      <c r="U170" s="803" t="s">
        <v>83</v>
      </c>
      <c r="V170" s="804" t="s">
        <v>84</v>
      </c>
      <c r="W170" s="1572"/>
      <c r="X170" s="802"/>
    </row>
    <row r="171" spans="16:25" ht="17.399999999999999" thickBot="1" x14ac:dyDescent="0.35">
      <c r="P171" s="1554"/>
      <c r="Q171" s="1557" t="s">
        <v>124</v>
      </c>
      <c r="R171" s="1557" t="s">
        <v>218</v>
      </c>
      <c r="S171" s="1559" t="s">
        <v>85</v>
      </c>
      <c r="T171" s="805" t="s">
        <v>4</v>
      </c>
      <c r="U171" s="806">
        <v>3</v>
      </c>
      <c r="V171" s="807">
        <v>0</v>
      </c>
      <c r="W171" s="808">
        <v>3</v>
      </c>
      <c r="X171" s="802"/>
    </row>
    <row r="172" spans="16:25" x14ac:dyDescent="0.3">
      <c r="P172" s="1555"/>
      <c r="Q172" s="1549"/>
      <c r="R172" s="1549"/>
      <c r="S172" s="1549"/>
      <c r="T172" s="809" t="s">
        <v>5</v>
      </c>
      <c r="U172" s="810">
        <v>14</v>
      </c>
      <c r="V172" s="811">
        <v>2</v>
      </c>
      <c r="W172" s="812">
        <v>16</v>
      </c>
      <c r="X172" s="802"/>
    </row>
    <row r="173" spans="16:25" ht="25.2" x14ac:dyDescent="0.3">
      <c r="P173" s="1555"/>
      <c r="Q173" s="1549"/>
      <c r="R173" s="1549"/>
      <c r="S173" s="1549"/>
      <c r="T173" s="809" t="s">
        <v>86</v>
      </c>
      <c r="U173" s="810">
        <v>45</v>
      </c>
      <c r="V173" s="811">
        <v>1</v>
      </c>
      <c r="W173" s="812">
        <v>46</v>
      </c>
      <c r="X173" s="802"/>
    </row>
    <row r="174" spans="16:25" x14ac:dyDescent="0.3">
      <c r="P174" s="1555"/>
      <c r="Q174" s="1558"/>
      <c r="R174" s="1558"/>
      <c r="S174" s="1560" t="s">
        <v>82</v>
      </c>
      <c r="T174" s="1561"/>
      <c r="U174" s="813">
        <v>62</v>
      </c>
      <c r="V174" s="814">
        <v>3</v>
      </c>
      <c r="W174" s="815">
        <v>65</v>
      </c>
      <c r="X174" s="802"/>
    </row>
    <row r="175" spans="16:25" ht="16.8" x14ac:dyDescent="0.3">
      <c r="P175" s="1555"/>
      <c r="Q175" s="1562" t="s">
        <v>125</v>
      </c>
      <c r="R175" s="1562" t="s">
        <v>218</v>
      </c>
      <c r="S175" s="1551" t="s">
        <v>85</v>
      </c>
      <c r="T175" s="816" t="s">
        <v>4</v>
      </c>
      <c r="U175" s="817">
        <v>45</v>
      </c>
      <c r="V175" s="818">
        <v>4</v>
      </c>
      <c r="W175" s="819">
        <v>49</v>
      </c>
      <c r="X175" s="802"/>
    </row>
    <row r="176" spans="16:25" x14ac:dyDescent="0.3">
      <c r="P176" s="1555"/>
      <c r="Q176" s="1549"/>
      <c r="R176" s="1549"/>
      <c r="S176" s="1549"/>
      <c r="T176" s="809" t="s">
        <v>5</v>
      </c>
      <c r="U176" s="810">
        <v>31</v>
      </c>
      <c r="V176" s="811">
        <v>3</v>
      </c>
      <c r="W176" s="812">
        <v>34</v>
      </c>
      <c r="X176" s="802"/>
    </row>
    <row r="177" spans="16:24" ht="25.2" x14ac:dyDescent="0.3">
      <c r="P177" s="1555"/>
      <c r="Q177" s="1549"/>
      <c r="R177" s="1549"/>
      <c r="S177" s="1549"/>
      <c r="T177" s="809" t="s">
        <v>86</v>
      </c>
      <c r="U177" s="810">
        <v>25</v>
      </c>
      <c r="V177" s="811">
        <v>0</v>
      </c>
      <c r="W177" s="812">
        <v>25</v>
      </c>
      <c r="X177" s="802"/>
    </row>
    <row r="178" spans="16:24" x14ac:dyDescent="0.3">
      <c r="P178" s="1555"/>
      <c r="Q178" s="1549"/>
      <c r="R178" s="1558"/>
      <c r="S178" s="1560" t="s">
        <v>82</v>
      </c>
      <c r="T178" s="1561"/>
      <c r="U178" s="813">
        <v>101</v>
      </c>
      <c r="V178" s="814">
        <v>7</v>
      </c>
      <c r="W178" s="815">
        <v>108</v>
      </c>
      <c r="X178" s="802"/>
    </row>
    <row r="179" spans="16:24" ht="16.8" x14ac:dyDescent="0.3">
      <c r="P179" s="1555"/>
      <c r="Q179" s="1549"/>
      <c r="R179" s="1577" t="s">
        <v>219</v>
      </c>
      <c r="S179" s="840" t="s">
        <v>85</v>
      </c>
      <c r="T179" s="829" t="s">
        <v>5</v>
      </c>
      <c r="U179" s="830">
        <v>1</v>
      </c>
      <c r="V179" s="841"/>
      <c r="W179" s="832">
        <v>1</v>
      </c>
      <c r="X179" s="802"/>
    </row>
    <row r="180" spans="16:24" x14ac:dyDescent="0.3">
      <c r="P180" s="1555"/>
      <c r="Q180" s="1558"/>
      <c r="R180" s="1578"/>
      <c r="S180" s="1579" t="s">
        <v>82</v>
      </c>
      <c r="T180" s="1580"/>
      <c r="U180" s="837">
        <v>1</v>
      </c>
      <c r="V180" s="846"/>
      <c r="W180" s="839">
        <v>1</v>
      </c>
      <c r="X180" s="802"/>
    </row>
    <row r="181" spans="16:24" ht="16.8" x14ac:dyDescent="0.3">
      <c r="P181" s="1555"/>
      <c r="Q181" s="1562" t="s">
        <v>126</v>
      </c>
      <c r="R181" s="1562" t="s">
        <v>218</v>
      </c>
      <c r="S181" s="1551" t="s">
        <v>85</v>
      </c>
      <c r="T181" s="816" t="s">
        <v>4</v>
      </c>
      <c r="U181" s="817">
        <v>162</v>
      </c>
      <c r="V181" s="818">
        <v>12</v>
      </c>
      <c r="W181" s="819">
        <v>174</v>
      </c>
      <c r="X181" s="802"/>
    </row>
    <row r="182" spans="16:24" x14ac:dyDescent="0.3">
      <c r="P182" s="1555"/>
      <c r="Q182" s="1549"/>
      <c r="R182" s="1549"/>
      <c r="S182" s="1549"/>
      <c r="T182" s="809" t="s">
        <v>5</v>
      </c>
      <c r="U182" s="810">
        <v>134</v>
      </c>
      <c r="V182" s="811">
        <v>10</v>
      </c>
      <c r="W182" s="812">
        <v>144</v>
      </c>
      <c r="X182" s="802"/>
    </row>
    <row r="183" spans="16:24" ht="25.2" x14ac:dyDescent="0.3">
      <c r="P183" s="1555"/>
      <c r="Q183" s="1549"/>
      <c r="R183" s="1549"/>
      <c r="S183" s="1549"/>
      <c r="T183" s="809" t="s">
        <v>86</v>
      </c>
      <c r="U183" s="810">
        <v>244</v>
      </c>
      <c r="V183" s="811">
        <v>17</v>
      </c>
      <c r="W183" s="812">
        <v>261</v>
      </c>
      <c r="X183" s="802"/>
    </row>
    <row r="184" spans="16:24" x14ac:dyDescent="0.3">
      <c r="P184" s="1555"/>
      <c r="Q184" s="1549"/>
      <c r="R184" s="1558"/>
      <c r="S184" s="1560" t="s">
        <v>82</v>
      </c>
      <c r="T184" s="1561"/>
      <c r="U184" s="813">
        <v>540</v>
      </c>
      <c r="V184" s="814">
        <v>39</v>
      </c>
      <c r="W184" s="815">
        <v>579</v>
      </c>
      <c r="X184" s="802"/>
    </row>
    <row r="185" spans="16:24" ht="16.8" x14ac:dyDescent="0.3">
      <c r="P185" s="1555"/>
      <c r="Q185" s="1549"/>
      <c r="R185" s="1577" t="s">
        <v>219</v>
      </c>
      <c r="S185" s="1581" t="s">
        <v>85</v>
      </c>
      <c r="T185" s="845" t="s">
        <v>4</v>
      </c>
      <c r="U185" s="849">
        <v>2</v>
      </c>
      <c r="V185" s="850">
        <v>0</v>
      </c>
      <c r="W185" s="851">
        <v>2</v>
      </c>
      <c r="X185" s="802"/>
    </row>
    <row r="186" spans="16:24" x14ac:dyDescent="0.3">
      <c r="P186" s="1555"/>
      <c r="Q186" s="1549"/>
      <c r="R186" s="1582"/>
      <c r="S186" s="1582"/>
      <c r="T186" s="833" t="s">
        <v>5</v>
      </c>
      <c r="U186" s="834">
        <v>1</v>
      </c>
      <c r="V186" s="835">
        <v>0</v>
      </c>
      <c r="W186" s="836">
        <v>1</v>
      </c>
      <c r="X186" s="802"/>
    </row>
    <row r="187" spans="16:24" ht="25.2" x14ac:dyDescent="0.3">
      <c r="P187" s="1555"/>
      <c r="Q187" s="1549"/>
      <c r="R187" s="1582"/>
      <c r="S187" s="1582"/>
      <c r="T187" s="852" t="s">
        <v>86</v>
      </c>
      <c r="U187" s="853">
        <v>1</v>
      </c>
      <c r="V187" s="854">
        <v>1</v>
      </c>
      <c r="W187" s="855">
        <v>2</v>
      </c>
      <c r="X187" s="802"/>
    </row>
    <row r="188" spans="16:24" x14ac:dyDescent="0.3">
      <c r="P188" s="1555"/>
      <c r="Q188" s="1558"/>
      <c r="R188" s="1578"/>
      <c r="S188" s="1579" t="s">
        <v>82</v>
      </c>
      <c r="T188" s="1580"/>
      <c r="U188" s="837">
        <v>4</v>
      </c>
      <c r="V188" s="838">
        <v>1</v>
      </c>
      <c r="W188" s="839">
        <v>5</v>
      </c>
      <c r="X188" s="802"/>
    </row>
    <row r="189" spans="16:24" ht="16.8" x14ac:dyDescent="0.3">
      <c r="P189" s="1555"/>
      <c r="Q189" s="1562" t="s">
        <v>127</v>
      </c>
      <c r="R189" s="1562" t="s">
        <v>218</v>
      </c>
      <c r="S189" s="1551" t="s">
        <v>85</v>
      </c>
      <c r="T189" s="816" t="s">
        <v>4</v>
      </c>
      <c r="U189" s="817">
        <v>348</v>
      </c>
      <c r="V189" s="818">
        <v>74</v>
      </c>
      <c r="W189" s="819">
        <v>422</v>
      </c>
      <c r="X189" s="802"/>
    </row>
    <row r="190" spans="16:24" x14ac:dyDescent="0.3">
      <c r="P190" s="1555"/>
      <c r="Q190" s="1549"/>
      <c r="R190" s="1549"/>
      <c r="S190" s="1549"/>
      <c r="T190" s="809" t="s">
        <v>5</v>
      </c>
      <c r="U190" s="810">
        <v>235</v>
      </c>
      <c r="V190" s="811">
        <v>41</v>
      </c>
      <c r="W190" s="812">
        <v>276</v>
      </c>
      <c r="X190" s="802"/>
    </row>
    <row r="191" spans="16:24" ht="25.2" x14ac:dyDescent="0.3">
      <c r="P191" s="1555"/>
      <c r="Q191" s="1549"/>
      <c r="R191" s="1549"/>
      <c r="S191" s="1549"/>
      <c r="T191" s="809" t="s">
        <v>86</v>
      </c>
      <c r="U191" s="810">
        <v>253</v>
      </c>
      <c r="V191" s="811">
        <v>38</v>
      </c>
      <c r="W191" s="812">
        <v>291</v>
      </c>
      <c r="X191" s="802"/>
    </row>
    <row r="192" spans="16:24" x14ac:dyDescent="0.3">
      <c r="P192" s="1555"/>
      <c r="Q192" s="1549"/>
      <c r="R192" s="1558"/>
      <c r="S192" s="1560" t="s">
        <v>82</v>
      </c>
      <c r="T192" s="1561"/>
      <c r="U192" s="813">
        <v>836</v>
      </c>
      <c r="V192" s="814">
        <v>153</v>
      </c>
      <c r="W192" s="815">
        <v>989</v>
      </c>
      <c r="X192" s="802"/>
    </row>
    <row r="193" spans="16:25" ht="16.8" x14ac:dyDescent="0.3">
      <c r="P193" s="1555"/>
      <c r="Q193" s="1549"/>
      <c r="R193" s="1577" t="s">
        <v>219</v>
      </c>
      <c r="S193" s="1581" t="s">
        <v>85</v>
      </c>
      <c r="T193" s="845" t="s">
        <v>4</v>
      </c>
      <c r="U193" s="849">
        <v>2</v>
      </c>
      <c r="V193" s="850">
        <v>3</v>
      </c>
      <c r="W193" s="851">
        <v>5</v>
      </c>
      <c r="X193" s="802"/>
    </row>
    <row r="194" spans="16:25" x14ac:dyDescent="0.3">
      <c r="P194" s="1555"/>
      <c r="Q194" s="1549"/>
      <c r="R194" s="1582"/>
      <c r="S194" s="1582"/>
      <c r="T194" s="833" t="s">
        <v>5</v>
      </c>
      <c r="U194" s="834">
        <v>0</v>
      </c>
      <c r="V194" s="835">
        <v>1</v>
      </c>
      <c r="W194" s="836">
        <v>1</v>
      </c>
      <c r="X194" s="802"/>
    </row>
    <row r="195" spans="16:25" ht="25.2" x14ac:dyDescent="0.3">
      <c r="P195" s="1555"/>
      <c r="Q195" s="1549"/>
      <c r="R195" s="1582"/>
      <c r="S195" s="1582"/>
      <c r="T195" s="852" t="s">
        <v>86</v>
      </c>
      <c r="U195" s="853">
        <v>2</v>
      </c>
      <c r="V195" s="854">
        <v>2</v>
      </c>
      <c r="W195" s="855">
        <v>4</v>
      </c>
      <c r="X195" s="802"/>
    </row>
    <row r="196" spans="16:25" x14ac:dyDescent="0.3">
      <c r="P196" s="1555"/>
      <c r="Q196" s="1558"/>
      <c r="R196" s="1578"/>
      <c r="S196" s="1579" t="s">
        <v>82</v>
      </c>
      <c r="T196" s="1580"/>
      <c r="U196" s="837">
        <v>4</v>
      </c>
      <c r="V196" s="838">
        <v>6</v>
      </c>
      <c r="W196" s="839">
        <v>10</v>
      </c>
      <c r="X196" s="802"/>
    </row>
    <row r="197" spans="16:25" ht="17.399999999999999" thickBot="1" x14ac:dyDescent="0.35">
      <c r="P197" s="1555"/>
      <c r="Q197" s="1548" t="s">
        <v>128</v>
      </c>
      <c r="R197" s="1562" t="s">
        <v>218</v>
      </c>
      <c r="S197" s="1551" t="s">
        <v>85</v>
      </c>
      <c r="T197" s="816" t="s">
        <v>4</v>
      </c>
      <c r="U197" s="817">
        <v>28</v>
      </c>
      <c r="V197" s="818">
        <v>3</v>
      </c>
      <c r="W197" s="819">
        <v>31</v>
      </c>
      <c r="X197" s="802"/>
    </row>
    <row r="198" spans="16:25" x14ac:dyDescent="0.3">
      <c r="P198" s="1555"/>
      <c r="Q198" s="1549"/>
      <c r="R198" s="1549"/>
      <c r="S198" s="1549"/>
      <c r="T198" s="809" t="s">
        <v>5</v>
      </c>
      <c r="U198" s="810">
        <v>4</v>
      </c>
      <c r="V198" s="811">
        <v>1</v>
      </c>
      <c r="W198" s="812">
        <v>5</v>
      </c>
      <c r="X198" s="802"/>
    </row>
    <row r="199" spans="16:25" ht="25.2" x14ac:dyDescent="0.3">
      <c r="P199" s="1555"/>
      <c r="Q199" s="1549"/>
      <c r="R199" s="1549"/>
      <c r="S199" s="1549"/>
      <c r="T199" s="809" t="s">
        <v>86</v>
      </c>
      <c r="U199" s="810">
        <v>3</v>
      </c>
      <c r="V199" s="811">
        <v>0</v>
      </c>
      <c r="W199" s="812">
        <v>3</v>
      </c>
      <c r="X199" s="802"/>
    </row>
    <row r="200" spans="16:25" x14ac:dyDescent="0.3">
      <c r="P200" s="1555"/>
      <c r="Q200" s="1549"/>
      <c r="R200" s="1558"/>
      <c r="S200" s="1560" t="s">
        <v>82</v>
      </c>
      <c r="T200" s="1561"/>
      <c r="U200" s="813">
        <v>35</v>
      </c>
      <c r="V200" s="814">
        <v>4</v>
      </c>
      <c r="W200" s="815">
        <v>39</v>
      </c>
      <c r="X200" s="802"/>
    </row>
    <row r="201" spans="16:25" ht="17.399999999999999" thickBot="1" x14ac:dyDescent="0.35">
      <c r="P201" s="1555"/>
      <c r="Q201" s="1549"/>
      <c r="R201" s="1573" t="s">
        <v>219</v>
      </c>
      <c r="S201" s="840" t="s">
        <v>85</v>
      </c>
      <c r="T201" s="829" t="s">
        <v>4</v>
      </c>
      <c r="U201" s="849">
        <v>1</v>
      </c>
      <c r="V201" s="860"/>
      <c r="W201" s="851">
        <v>1</v>
      </c>
      <c r="X201" s="802"/>
    </row>
    <row r="202" spans="16:25" ht="15" thickBot="1" x14ac:dyDescent="0.35">
      <c r="P202" s="1556"/>
      <c r="Q202" s="1550"/>
      <c r="R202" s="1574"/>
      <c r="S202" s="1575" t="s">
        <v>82</v>
      </c>
      <c r="T202" s="1576"/>
      <c r="U202" s="842">
        <v>1</v>
      </c>
      <c r="V202" s="843"/>
      <c r="W202" s="844">
        <v>1</v>
      </c>
      <c r="X202" s="802"/>
      <c r="Y202" s="221">
        <f>W180+W188+W196+W202</f>
        <v>17</v>
      </c>
    </row>
    <row r="204" spans="16:25" x14ac:dyDescent="0.3">
      <c r="P204" t="s">
        <v>284</v>
      </c>
    </row>
    <row r="207" spans="16:25" x14ac:dyDescent="0.3">
      <c r="P207" s="1563">
        <f>W222</f>
        <v>1</v>
      </c>
      <c r="Q207" s="1549"/>
      <c r="R207" s="1549"/>
      <c r="S207" s="1549"/>
      <c r="T207" s="1549"/>
      <c r="U207" s="1549"/>
      <c r="V207" s="1549"/>
      <c r="W207" s="1549"/>
      <c r="X207" s="802"/>
    </row>
    <row r="208" spans="16:25" ht="15" thickBot="1" x14ac:dyDescent="0.35">
      <c r="P208" s="1564" t="s">
        <v>79</v>
      </c>
      <c r="Q208" s="1549"/>
      <c r="R208" s="1549"/>
      <c r="S208" s="1549"/>
      <c r="T208" s="1549"/>
      <c r="U208" s="1549"/>
      <c r="V208" s="1549"/>
      <c r="W208" s="1549"/>
      <c r="X208" s="802"/>
    </row>
    <row r="209" spans="16:24" ht="15" thickBot="1" x14ac:dyDescent="0.35">
      <c r="P209" s="1565" t="s">
        <v>201</v>
      </c>
      <c r="Q209" s="1566"/>
      <c r="R209" s="1567" t="s">
        <v>286</v>
      </c>
      <c r="S209" s="1566"/>
      <c r="T209" s="1568"/>
      <c r="U209" s="1569" t="s">
        <v>81</v>
      </c>
      <c r="V209" s="1570"/>
      <c r="W209" s="1571" t="s">
        <v>82</v>
      </c>
      <c r="X209" s="802"/>
    </row>
    <row r="210" spans="16:24" ht="19.2" thickBot="1" x14ac:dyDescent="0.35">
      <c r="P210" s="1556"/>
      <c r="Q210" s="1550"/>
      <c r="R210" s="1550"/>
      <c r="S210" s="1550"/>
      <c r="T210" s="1553"/>
      <c r="U210" s="803" t="s">
        <v>83</v>
      </c>
      <c r="V210" s="804" t="s">
        <v>84</v>
      </c>
      <c r="W210" s="1572"/>
      <c r="X210" s="802"/>
    </row>
    <row r="211" spans="16:24" ht="15" thickBot="1" x14ac:dyDescent="0.35">
      <c r="P211" s="1554"/>
      <c r="Q211" s="1557" t="s">
        <v>124</v>
      </c>
      <c r="R211" s="1557" t="s">
        <v>218</v>
      </c>
      <c r="S211" s="1559" t="s">
        <v>85</v>
      </c>
      <c r="T211" s="805" t="s">
        <v>5</v>
      </c>
      <c r="U211" s="806">
        <v>1</v>
      </c>
      <c r="V211" s="826"/>
      <c r="W211" s="808">
        <v>1</v>
      </c>
      <c r="X211" s="802"/>
    </row>
    <row r="212" spans="16:24" ht="25.2" x14ac:dyDescent="0.3">
      <c r="P212" s="1555"/>
      <c r="Q212" s="1549"/>
      <c r="R212" s="1549"/>
      <c r="S212" s="1549"/>
      <c r="T212" s="809" t="s">
        <v>86</v>
      </c>
      <c r="U212" s="810">
        <v>1</v>
      </c>
      <c r="V212" s="827"/>
      <c r="W212" s="812">
        <v>1</v>
      </c>
      <c r="X212" s="802"/>
    </row>
    <row r="213" spans="16:24" x14ac:dyDescent="0.3">
      <c r="P213" s="1555"/>
      <c r="Q213" s="1558"/>
      <c r="R213" s="1558"/>
      <c r="S213" s="1560" t="s">
        <v>82</v>
      </c>
      <c r="T213" s="1561"/>
      <c r="U213" s="813">
        <v>2</v>
      </c>
      <c r="V213" s="824"/>
      <c r="W213" s="815">
        <v>2</v>
      </c>
      <c r="X213" s="802"/>
    </row>
    <row r="214" spans="16:24" ht="16.8" x14ac:dyDescent="0.3">
      <c r="P214" s="1555"/>
      <c r="Q214" s="1562" t="s">
        <v>125</v>
      </c>
      <c r="R214" s="1562" t="s">
        <v>218</v>
      </c>
      <c r="S214" s="1551" t="s">
        <v>85</v>
      </c>
      <c r="T214" s="816" t="s">
        <v>4</v>
      </c>
      <c r="U214" s="817">
        <v>1</v>
      </c>
      <c r="V214" s="821"/>
      <c r="W214" s="819">
        <v>1</v>
      </c>
      <c r="X214" s="802"/>
    </row>
    <row r="215" spans="16:24" x14ac:dyDescent="0.3">
      <c r="P215" s="1555"/>
      <c r="Q215" s="1549"/>
      <c r="R215" s="1549"/>
      <c r="S215" s="1549"/>
      <c r="T215" s="809" t="s">
        <v>5</v>
      </c>
      <c r="U215" s="810">
        <v>1</v>
      </c>
      <c r="V215" s="827"/>
      <c r="W215" s="812">
        <v>1</v>
      </c>
      <c r="X215" s="802"/>
    </row>
    <row r="216" spans="16:24" x14ac:dyDescent="0.3">
      <c r="P216" s="1555"/>
      <c r="Q216" s="1558"/>
      <c r="R216" s="1558"/>
      <c r="S216" s="1560" t="s">
        <v>82</v>
      </c>
      <c r="T216" s="1561"/>
      <c r="U216" s="813">
        <v>2</v>
      </c>
      <c r="V216" s="824"/>
      <c r="W216" s="815">
        <v>2</v>
      </c>
      <c r="X216" s="802"/>
    </row>
    <row r="217" spans="16:24" ht="16.8" x14ac:dyDescent="0.3">
      <c r="P217" s="1555"/>
      <c r="Q217" s="1562" t="s">
        <v>126</v>
      </c>
      <c r="R217" s="1562" t="s">
        <v>218</v>
      </c>
      <c r="S217" s="1551" t="s">
        <v>85</v>
      </c>
      <c r="T217" s="816" t="s">
        <v>4</v>
      </c>
      <c r="U217" s="817">
        <v>6</v>
      </c>
      <c r="V217" s="818">
        <v>2</v>
      </c>
      <c r="W217" s="819">
        <v>8</v>
      </c>
      <c r="X217" s="802"/>
    </row>
    <row r="218" spans="16:24" x14ac:dyDescent="0.3">
      <c r="P218" s="1555"/>
      <c r="Q218" s="1549"/>
      <c r="R218" s="1549"/>
      <c r="S218" s="1549"/>
      <c r="T218" s="809" t="s">
        <v>5</v>
      </c>
      <c r="U218" s="810">
        <v>3</v>
      </c>
      <c r="V218" s="811">
        <v>0</v>
      </c>
      <c r="W218" s="812">
        <v>3</v>
      </c>
      <c r="X218" s="802"/>
    </row>
    <row r="219" spans="16:24" ht="25.2" x14ac:dyDescent="0.3">
      <c r="P219" s="1555"/>
      <c r="Q219" s="1549"/>
      <c r="R219" s="1549"/>
      <c r="S219" s="1549"/>
      <c r="T219" s="809" t="s">
        <v>86</v>
      </c>
      <c r="U219" s="810">
        <v>2</v>
      </c>
      <c r="V219" s="811">
        <v>2</v>
      </c>
      <c r="W219" s="812">
        <v>4</v>
      </c>
      <c r="X219" s="802"/>
    </row>
    <row r="220" spans="16:24" x14ac:dyDescent="0.3">
      <c r="P220" s="1555"/>
      <c r="Q220" s="1549"/>
      <c r="R220" s="1558"/>
      <c r="S220" s="1560" t="s">
        <v>82</v>
      </c>
      <c r="T220" s="1561"/>
      <c r="U220" s="813">
        <v>11</v>
      </c>
      <c r="V220" s="814">
        <v>4</v>
      </c>
      <c r="W220" s="815">
        <v>15</v>
      </c>
      <c r="X220" s="802"/>
    </row>
    <row r="221" spans="16:24" ht="25.2" x14ac:dyDescent="0.3">
      <c r="P221" s="1555"/>
      <c r="Q221" s="1549"/>
      <c r="R221" s="1562" t="s">
        <v>219</v>
      </c>
      <c r="S221" s="820" t="s">
        <v>85</v>
      </c>
      <c r="T221" s="816" t="s">
        <v>86</v>
      </c>
      <c r="U221" s="857">
        <v>1</v>
      </c>
      <c r="V221" s="858"/>
      <c r="W221" s="859">
        <v>1</v>
      </c>
      <c r="X221" s="802"/>
    </row>
    <row r="222" spans="16:24" x14ac:dyDescent="0.3">
      <c r="P222" s="1555"/>
      <c r="Q222" s="1558"/>
      <c r="R222" s="1558"/>
      <c r="S222" s="1560" t="s">
        <v>82</v>
      </c>
      <c r="T222" s="1561"/>
      <c r="U222" s="837">
        <v>1</v>
      </c>
      <c r="V222" s="846"/>
      <c r="W222" s="839">
        <v>1</v>
      </c>
      <c r="X222" s="802"/>
    </row>
    <row r="223" spans="16:24" ht="17.399999999999999" thickBot="1" x14ac:dyDescent="0.35">
      <c r="P223" s="1555"/>
      <c r="Q223" s="1548" t="s">
        <v>127</v>
      </c>
      <c r="R223" s="1548" t="s">
        <v>218</v>
      </c>
      <c r="S223" s="1551" t="s">
        <v>85</v>
      </c>
      <c r="T223" s="816" t="s">
        <v>4</v>
      </c>
      <c r="U223" s="817">
        <v>5</v>
      </c>
      <c r="V223" s="818">
        <v>3</v>
      </c>
      <c r="W223" s="819">
        <v>8</v>
      </c>
      <c r="X223" s="802"/>
    </row>
    <row r="224" spans="16:24" x14ac:dyDescent="0.3">
      <c r="P224" s="1555"/>
      <c r="Q224" s="1549"/>
      <c r="R224" s="1549"/>
      <c r="S224" s="1549"/>
      <c r="T224" s="809" t="s">
        <v>5</v>
      </c>
      <c r="U224" s="810">
        <v>2</v>
      </c>
      <c r="V224" s="811">
        <v>2</v>
      </c>
      <c r="W224" s="812">
        <v>4</v>
      </c>
      <c r="X224" s="802"/>
    </row>
    <row r="225" spans="16:27" ht="25.2" x14ac:dyDescent="0.3">
      <c r="P225" s="1555"/>
      <c r="Q225" s="1549"/>
      <c r="R225" s="1549"/>
      <c r="S225" s="1549"/>
      <c r="T225" s="809" t="s">
        <v>86</v>
      </c>
      <c r="U225" s="810">
        <v>0</v>
      </c>
      <c r="V225" s="811">
        <v>4</v>
      </c>
      <c r="W225" s="812">
        <v>4</v>
      </c>
      <c r="X225" s="802"/>
    </row>
    <row r="226" spans="16:27" ht="15" thickBot="1" x14ac:dyDescent="0.35">
      <c r="P226" s="1556"/>
      <c r="Q226" s="1550"/>
      <c r="R226" s="1550"/>
      <c r="S226" s="1552" t="s">
        <v>82</v>
      </c>
      <c r="T226" s="1553"/>
      <c r="U226" s="822">
        <v>7</v>
      </c>
      <c r="V226" s="825">
        <v>9</v>
      </c>
      <c r="W226" s="823">
        <v>16</v>
      </c>
      <c r="X226" s="802"/>
      <c r="Y226" s="221">
        <f>W222</f>
        <v>1</v>
      </c>
      <c r="AA226" s="828">
        <f>Y93+Y129+Y164++Y202+Y226</f>
        <v>48</v>
      </c>
    </row>
  </sheetData>
  <mergeCells count="219">
    <mergeCell ref="P1:Y1"/>
    <mergeCell ref="P2:Y2"/>
    <mergeCell ref="P3:P4"/>
    <mergeCell ref="Q3:S4"/>
    <mergeCell ref="T3:X3"/>
    <mergeCell ref="Y3:Y4"/>
    <mergeCell ref="Q9:Q12"/>
    <mergeCell ref="R9:R11"/>
    <mergeCell ref="R12:S12"/>
    <mergeCell ref="P13:P20"/>
    <mergeCell ref="Q13:Q16"/>
    <mergeCell ref="R13:R15"/>
    <mergeCell ref="R16:S16"/>
    <mergeCell ref="Q17:Q20"/>
    <mergeCell ref="R17:R19"/>
    <mergeCell ref="R20:S20"/>
    <mergeCell ref="P5:P12"/>
    <mergeCell ref="Q5:Q8"/>
    <mergeCell ref="R5:R7"/>
    <mergeCell ref="R8:S8"/>
    <mergeCell ref="P27:P34"/>
    <mergeCell ref="Q27:Q30"/>
    <mergeCell ref="R27:R29"/>
    <mergeCell ref="R30:S30"/>
    <mergeCell ref="Q31:Q34"/>
    <mergeCell ref="R31:R33"/>
    <mergeCell ref="R34:S34"/>
    <mergeCell ref="P23:Y23"/>
    <mergeCell ref="P24:Y24"/>
    <mergeCell ref="P25:P26"/>
    <mergeCell ref="Q25:S26"/>
    <mergeCell ref="T25:X25"/>
    <mergeCell ref="Y25:Y26"/>
    <mergeCell ref="P45:X45"/>
    <mergeCell ref="P46:X46"/>
    <mergeCell ref="P47:P48"/>
    <mergeCell ref="Q47:S48"/>
    <mergeCell ref="T47:W47"/>
    <mergeCell ref="X47:X48"/>
    <mergeCell ref="P35:P42"/>
    <mergeCell ref="Q35:Q38"/>
    <mergeCell ref="R35:R37"/>
    <mergeCell ref="R38:S38"/>
    <mergeCell ref="Q39:Q42"/>
    <mergeCell ref="R39:R41"/>
    <mergeCell ref="R42:S42"/>
    <mergeCell ref="P61:W61"/>
    <mergeCell ref="P62:W62"/>
    <mergeCell ref="P63:Q64"/>
    <mergeCell ref="R63:T64"/>
    <mergeCell ref="U63:V63"/>
    <mergeCell ref="W63:W64"/>
    <mergeCell ref="P49:P52"/>
    <mergeCell ref="Q49:Q52"/>
    <mergeCell ref="R49:R51"/>
    <mergeCell ref="R52:S52"/>
    <mergeCell ref="P53:P56"/>
    <mergeCell ref="Q53:Q56"/>
    <mergeCell ref="R53:R55"/>
    <mergeCell ref="R56:S56"/>
    <mergeCell ref="Q81:Q87"/>
    <mergeCell ref="R81:R84"/>
    <mergeCell ref="S81:S83"/>
    <mergeCell ref="S84:T84"/>
    <mergeCell ref="R85:R87"/>
    <mergeCell ref="S85:S86"/>
    <mergeCell ref="S87:T87"/>
    <mergeCell ref="P65:P93"/>
    <mergeCell ref="Q65:Q68"/>
    <mergeCell ref="R65:R68"/>
    <mergeCell ref="S65:S67"/>
    <mergeCell ref="S68:T68"/>
    <mergeCell ref="Q69:Q72"/>
    <mergeCell ref="R69:R72"/>
    <mergeCell ref="S69:S71"/>
    <mergeCell ref="S72:T72"/>
    <mergeCell ref="Q73:Q80"/>
    <mergeCell ref="R73:R76"/>
    <mergeCell ref="S73:S75"/>
    <mergeCell ref="S76:T76"/>
    <mergeCell ref="R77:R80"/>
    <mergeCell ref="S77:S79"/>
    <mergeCell ref="S80:T80"/>
    <mergeCell ref="P96:W96"/>
    <mergeCell ref="P97:W97"/>
    <mergeCell ref="P98:Q99"/>
    <mergeCell ref="R98:T99"/>
    <mergeCell ref="U98:V98"/>
    <mergeCell ref="W98:W99"/>
    <mergeCell ref="Q88:Q93"/>
    <mergeCell ref="R88:R91"/>
    <mergeCell ref="S88:S90"/>
    <mergeCell ref="S91:T91"/>
    <mergeCell ref="R92:R93"/>
    <mergeCell ref="S93:T93"/>
    <mergeCell ref="R116:R119"/>
    <mergeCell ref="S116:S118"/>
    <mergeCell ref="S119:T119"/>
    <mergeCell ref="Q120:Q125"/>
    <mergeCell ref="R120:R123"/>
    <mergeCell ref="S120:S122"/>
    <mergeCell ref="S123:T123"/>
    <mergeCell ref="R124:R125"/>
    <mergeCell ref="S125:T125"/>
    <mergeCell ref="Q112:Q119"/>
    <mergeCell ref="R112:R115"/>
    <mergeCell ref="S112:S114"/>
    <mergeCell ref="P137:W137"/>
    <mergeCell ref="P138:Q139"/>
    <mergeCell ref="R138:T139"/>
    <mergeCell ref="U138:V138"/>
    <mergeCell ref="W138:W139"/>
    <mergeCell ref="Q126:Q129"/>
    <mergeCell ref="R126:R129"/>
    <mergeCell ref="S126:S128"/>
    <mergeCell ref="S129:T129"/>
    <mergeCell ref="P136:W136"/>
    <mergeCell ref="P100:P129"/>
    <mergeCell ref="Q100:Q105"/>
    <mergeCell ref="R100:R103"/>
    <mergeCell ref="S100:S102"/>
    <mergeCell ref="S103:T103"/>
    <mergeCell ref="R104:R105"/>
    <mergeCell ref="S105:T105"/>
    <mergeCell ref="Q106:Q111"/>
    <mergeCell ref="R106:R109"/>
    <mergeCell ref="S106:S108"/>
    <mergeCell ref="S109:T109"/>
    <mergeCell ref="R110:R111"/>
    <mergeCell ref="S111:T111"/>
    <mergeCell ref="S115:T115"/>
    <mergeCell ref="R153:R156"/>
    <mergeCell ref="S153:S155"/>
    <mergeCell ref="S156:T156"/>
    <mergeCell ref="R157:R160"/>
    <mergeCell ref="S157:S159"/>
    <mergeCell ref="S160:T160"/>
    <mergeCell ref="P140:P164"/>
    <mergeCell ref="Q140:Q142"/>
    <mergeCell ref="R140:R142"/>
    <mergeCell ref="S140:S141"/>
    <mergeCell ref="S142:T142"/>
    <mergeCell ref="Q143:Q146"/>
    <mergeCell ref="R143:R146"/>
    <mergeCell ref="S143:S145"/>
    <mergeCell ref="S146:T146"/>
    <mergeCell ref="Q147:Q152"/>
    <mergeCell ref="R147:R150"/>
    <mergeCell ref="S147:S149"/>
    <mergeCell ref="S150:T150"/>
    <mergeCell ref="R151:R152"/>
    <mergeCell ref="S152:T152"/>
    <mergeCell ref="Q153:Q160"/>
    <mergeCell ref="P168:W168"/>
    <mergeCell ref="P169:Q170"/>
    <mergeCell ref="R169:T170"/>
    <mergeCell ref="U169:V169"/>
    <mergeCell ref="W169:W170"/>
    <mergeCell ref="Q161:Q164"/>
    <mergeCell ref="R161:R164"/>
    <mergeCell ref="S161:S163"/>
    <mergeCell ref="S164:T164"/>
    <mergeCell ref="P167:W167"/>
    <mergeCell ref="S188:T188"/>
    <mergeCell ref="Q189:Q196"/>
    <mergeCell ref="R189:R192"/>
    <mergeCell ref="S189:S191"/>
    <mergeCell ref="S192:T192"/>
    <mergeCell ref="R193:R196"/>
    <mergeCell ref="S193:S195"/>
    <mergeCell ref="S196:T196"/>
    <mergeCell ref="Q181:Q188"/>
    <mergeCell ref="R181:R184"/>
    <mergeCell ref="S181:S183"/>
    <mergeCell ref="S184:T184"/>
    <mergeCell ref="R185:R188"/>
    <mergeCell ref="P207:W207"/>
    <mergeCell ref="P208:W208"/>
    <mergeCell ref="P209:Q210"/>
    <mergeCell ref="R209:T210"/>
    <mergeCell ref="U209:V209"/>
    <mergeCell ref="W209:W210"/>
    <mergeCell ref="Q197:Q202"/>
    <mergeCell ref="R197:R200"/>
    <mergeCell ref="S197:S199"/>
    <mergeCell ref="S200:T200"/>
    <mergeCell ref="R201:R202"/>
    <mergeCell ref="S202:T202"/>
    <mergeCell ref="P171:P202"/>
    <mergeCell ref="Q171:Q174"/>
    <mergeCell ref="R171:R174"/>
    <mergeCell ref="S171:S173"/>
    <mergeCell ref="S174:T174"/>
    <mergeCell ref="Q175:Q180"/>
    <mergeCell ref="R175:R178"/>
    <mergeCell ref="S175:S177"/>
    <mergeCell ref="S178:T178"/>
    <mergeCell ref="R179:R180"/>
    <mergeCell ref="S180:T180"/>
    <mergeCell ref="S185:S187"/>
    <mergeCell ref="R223:R226"/>
    <mergeCell ref="S223:S225"/>
    <mergeCell ref="S226:T226"/>
    <mergeCell ref="P211:P226"/>
    <mergeCell ref="Q211:Q213"/>
    <mergeCell ref="R211:R213"/>
    <mergeCell ref="S211:S212"/>
    <mergeCell ref="S213:T213"/>
    <mergeCell ref="Q214:Q216"/>
    <mergeCell ref="R214:R216"/>
    <mergeCell ref="S214:S215"/>
    <mergeCell ref="S216:T216"/>
    <mergeCell ref="Q217:Q222"/>
    <mergeCell ref="R217:R220"/>
    <mergeCell ref="S217:S219"/>
    <mergeCell ref="S220:T220"/>
    <mergeCell ref="R221:R222"/>
    <mergeCell ref="S222:T222"/>
    <mergeCell ref="Q223:Q226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1:AN118"/>
  <sheetViews>
    <sheetView topLeftCell="N1" workbookViewId="0">
      <selection activeCell="Y2" sqref="Y2:AB3"/>
    </sheetView>
  </sheetViews>
  <sheetFormatPr defaultRowHeight="14.4" x14ac:dyDescent="0.3"/>
  <sheetData>
    <row r="1" spans="14:31" ht="15" thickBot="1" x14ac:dyDescent="0.35">
      <c r="P1" s="1645" t="s">
        <v>187</v>
      </c>
      <c r="Q1" s="1618"/>
      <c r="R1" s="1618"/>
      <c r="S1" s="1618"/>
      <c r="T1" s="1618"/>
      <c r="U1" s="1618"/>
      <c r="V1" s="1618"/>
      <c r="Y1" s="1623" t="s">
        <v>187</v>
      </c>
      <c r="Z1" s="1624"/>
      <c r="AA1" s="1624"/>
      <c r="AB1" s="1624"/>
      <c r="AC1" s="1624"/>
      <c r="AD1" s="1624"/>
      <c r="AE1" s="1624"/>
    </row>
    <row r="2" spans="14:31" ht="15.6" thickBot="1" x14ac:dyDescent="0.35">
      <c r="N2" t="s">
        <v>189</v>
      </c>
      <c r="P2" s="1646" t="s">
        <v>188</v>
      </c>
      <c r="Q2" s="1647"/>
      <c r="R2" s="1647"/>
      <c r="S2" s="1648"/>
      <c r="T2" s="1651" t="s">
        <v>81</v>
      </c>
      <c r="U2" s="1652"/>
      <c r="V2" s="1643" t="s">
        <v>82</v>
      </c>
      <c r="X2" t="s">
        <v>189</v>
      </c>
      <c r="Y2" s="1625" t="s">
        <v>188</v>
      </c>
      <c r="Z2" s="1626"/>
      <c r="AA2" s="1626"/>
      <c r="AB2" s="1627"/>
      <c r="AC2" s="1631" t="s">
        <v>81</v>
      </c>
      <c r="AD2" s="1632"/>
      <c r="AE2" s="1633" t="s">
        <v>82</v>
      </c>
    </row>
    <row r="3" spans="14:31" ht="19.2" thickBot="1" x14ac:dyDescent="0.35">
      <c r="P3" s="1614"/>
      <c r="Q3" s="1649"/>
      <c r="R3" s="1649"/>
      <c r="S3" s="1650"/>
      <c r="T3" s="307" t="s">
        <v>83</v>
      </c>
      <c r="U3" s="308" t="s">
        <v>84</v>
      </c>
      <c r="V3" s="1644"/>
      <c r="X3" t="s">
        <v>190</v>
      </c>
      <c r="Y3" s="1628"/>
      <c r="Z3" s="1629"/>
      <c r="AA3" s="1629"/>
      <c r="AB3" s="1630"/>
      <c r="AC3" s="325" t="s">
        <v>83</v>
      </c>
      <c r="AD3" s="326" t="s">
        <v>84</v>
      </c>
      <c r="AE3" s="1634"/>
    </row>
    <row r="4" spans="14:31" ht="16.8" x14ac:dyDescent="0.3">
      <c r="P4" s="1621" t="s">
        <v>91</v>
      </c>
      <c r="Q4" s="1622" t="s">
        <v>85</v>
      </c>
      <c r="R4" s="309" t="s">
        <v>4</v>
      </c>
      <c r="S4" s="310" t="s">
        <v>79</v>
      </c>
      <c r="T4" s="311">
        <v>77588</v>
      </c>
      <c r="U4" s="312">
        <v>30190</v>
      </c>
      <c r="V4" s="313">
        <v>107778</v>
      </c>
      <c r="Y4" s="1635" t="s">
        <v>91</v>
      </c>
      <c r="Z4" s="1638" t="s">
        <v>85</v>
      </c>
      <c r="AA4" s="327" t="s">
        <v>4</v>
      </c>
      <c r="AB4" s="328" t="s">
        <v>79</v>
      </c>
      <c r="AC4" s="329">
        <v>586</v>
      </c>
      <c r="AD4" s="330">
        <v>833</v>
      </c>
      <c r="AE4" s="331">
        <v>1419</v>
      </c>
    </row>
    <row r="5" spans="14:31" x14ac:dyDescent="0.3">
      <c r="P5" s="1613"/>
      <c r="Q5" s="1618"/>
      <c r="R5" s="314" t="s">
        <v>5</v>
      </c>
      <c r="S5" s="315" t="s">
        <v>79</v>
      </c>
      <c r="T5" s="316">
        <v>39963</v>
      </c>
      <c r="U5" s="317">
        <v>14464</v>
      </c>
      <c r="V5" s="318">
        <v>54427</v>
      </c>
      <c r="Y5" s="1636"/>
      <c r="Z5" s="1624"/>
      <c r="AA5" s="332" t="s">
        <v>5</v>
      </c>
      <c r="AB5" s="333" t="s">
        <v>79</v>
      </c>
      <c r="AC5" s="334">
        <v>360</v>
      </c>
      <c r="AD5" s="335">
        <v>368</v>
      </c>
      <c r="AE5" s="336">
        <v>728</v>
      </c>
    </row>
    <row r="6" spans="14:31" ht="25.2" x14ac:dyDescent="0.3">
      <c r="P6" s="1613"/>
      <c r="Q6" s="1619"/>
      <c r="R6" s="314" t="s">
        <v>86</v>
      </c>
      <c r="S6" s="315" t="s">
        <v>79</v>
      </c>
      <c r="T6" s="316">
        <v>38537</v>
      </c>
      <c r="U6" s="317">
        <v>15728</v>
      </c>
      <c r="V6" s="318">
        <v>54265</v>
      </c>
      <c r="Y6" s="1636"/>
      <c r="Z6" s="1639"/>
      <c r="AA6" s="332" t="s">
        <v>86</v>
      </c>
      <c r="AB6" s="333" t="s">
        <v>79</v>
      </c>
      <c r="AC6" s="334">
        <v>309</v>
      </c>
      <c r="AD6" s="335">
        <v>661</v>
      </c>
      <c r="AE6" s="336">
        <v>970</v>
      </c>
    </row>
    <row r="7" spans="14:31" x14ac:dyDescent="0.3">
      <c r="P7" s="1616"/>
      <c r="Q7" s="1617" t="s">
        <v>82</v>
      </c>
      <c r="R7" s="1620"/>
      <c r="S7" s="315" t="s">
        <v>79</v>
      </c>
      <c r="T7" s="316">
        <v>156088</v>
      </c>
      <c r="U7" s="317">
        <v>60382</v>
      </c>
      <c r="V7" s="318">
        <v>216470</v>
      </c>
      <c r="Y7" s="1637"/>
      <c r="Z7" s="1640" t="s">
        <v>82</v>
      </c>
      <c r="AA7" s="1641"/>
      <c r="AB7" s="333" t="s">
        <v>79</v>
      </c>
      <c r="AC7" s="334">
        <v>1255</v>
      </c>
      <c r="AD7" s="335">
        <v>1862</v>
      </c>
      <c r="AE7" s="336">
        <v>3117</v>
      </c>
    </row>
    <row r="8" spans="14:31" ht="16.8" x14ac:dyDescent="0.3">
      <c r="P8" s="1615" t="s">
        <v>92</v>
      </c>
      <c r="Q8" s="1617" t="s">
        <v>85</v>
      </c>
      <c r="R8" s="314" t="s">
        <v>4</v>
      </c>
      <c r="S8" s="315" t="s">
        <v>79</v>
      </c>
      <c r="T8" s="316">
        <v>31</v>
      </c>
      <c r="U8" s="317">
        <v>11</v>
      </c>
      <c r="V8" s="318">
        <v>42</v>
      </c>
      <c r="Y8" s="1642" t="s">
        <v>92</v>
      </c>
      <c r="Z8" s="332" t="s">
        <v>85</v>
      </c>
      <c r="AA8" s="332" t="s">
        <v>5</v>
      </c>
      <c r="AB8" s="333" t="s">
        <v>79</v>
      </c>
      <c r="AC8" s="337"/>
      <c r="AD8" s="335">
        <v>2</v>
      </c>
      <c r="AE8" s="336">
        <v>2</v>
      </c>
    </row>
    <row r="9" spans="14:31" x14ac:dyDescent="0.3">
      <c r="P9" s="1613"/>
      <c r="Q9" s="1618"/>
      <c r="R9" s="314" t="s">
        <v>5</v>
      </c>
      <c r="S9" s="315" t="s">
        <v>79</v>
      </c>
      <c r="T9" s="316">
        <v>28</v>
      </c>
      <c r="U9" s="317">
        <v>9</v>
      </c>
      <c r="V9" s="318">
        <v>37</v>
      </c>
      <c r="Y9" s="1637"/>
      <c r="Z9" s="1640" t="s">
        <v>82</v>
      </c>
      <c r="AA9" s="1641"/>
      <c r="AB9" s="333" t="s">
        <v>79</v>
      </c>
      <c r="AC9" s="337"/>
      <c r="AD9" s="335">
        <v>2</v>
      </c>
      <c r="AE9" s="336">
        <v>2</v>
      </c>
    </row>
    <row r="10" spans="14:31" ht="25.2" x14ac:dyDescent="0.3">
      <c r="P10" s="1613"/>
      <c r="Q10" s="1619"/>
      <c r="R10" s="314" t="s">
        <v>86</v>
      </c>
      <c r="S10" s="315" t="s">
        <v>79</v>
      </c>
      <c r="T10" s="316">
        <v>25</v>
      </c>
      <c r="U10" s="317">
        <v>13</v>
      </c>
      <c r="V10" s="318">
        <v>38</v>
      </c>
      <c r="Y10" s="1642" t="s">
        <v>93</v>
      </c>
      <c r="Z10" s="1640" t="s">
        <v>85</v>
      </c>
      <c r="AA10" s="332" t="s">
        <v>4</v>
      </c>
      <c r="AB10" s="333" t="s">
        <v>79</v>
      </c>
      <c r="AC10" s="334">
        <v>2</v>
      </c>
      <c r="AD10" s="335">
        <v>0</v>
      </c>
      <c r="AE10" s="336">
        <v>2</v>
      </c>
    </row>
    <row r="11" spans="14:31" x14ac:dyDescent="0.3">
      <c r="P11" s="1616"/>
      <c r="Q11" s="1617" t="s">
        <v>82</v>
      </c>
      <c r="R11" s="1620"/>
      <c r="S11" s="315" t="s">
        <v>79</v>
      </c>
      <c r="T11" s="316">
        <v>84</v>
      </c>
      <c r="U11" s="317">
        <v>33</v>
      </c>
      <c r="V11" s="318">
        <v>117</v>
      </c>
      <c r="Y11" s="1636"/>
      <c r="Z11" s="1624"/>
      <c r="AA11" s="332" t="s">
        <v>5</v>
      </c>
      <c r="AB11" s="333" t="s">
        <v>79</v>
      </c>
      <c r="AC11" s="334">
        <v>1</v>
      </c>
      <c r="AD11" s="335">
        <v>0</v>
      </c>
      <c r="AE11" s="336">
        <v>1</v>
      </c>
    </row>
    <row r="12" spans="14:31" ht="25.2" x14ac:dyDescent="0.3">
      <c r="P12" s="1615" t="s">
        <v>93</v>
      </c>
      <c r="Q12" s="1617" t="s">
        <v>85</v>
      </c>
      <c r="R12" s="314" t="s">
        <v>4</v>
      </c>
      <c r="S12" s="315" t="s">
        <v>79</v>
      </c>
      <c r="T12" s="316">
        <v>459</v>
      </c>
      <c r="U12" s="317">
        <v>24</v>
      </c>
      <c r="V12" s="318">
        <v>483</v>
      </c>
      <c r="Y12" s="1636"/>
      <c r="Z12" s="1639"/>
      <c r="AA12" s="332" t="s">
        <v>86</v>
      </c>
      <c r="AB12" s="333" t="s">
        <v>79</v>
      </c>
      <c r="AC12" s="334">
        <v>1</v>
      </c>
      <c r="AD12" s="335">
        <v>1</v>
      </c>
      <c r="AE12" s="336">
        <v>2</v>
      </c>
    </row>
    <row r="13" spans="14:31" x14ac:dyDescent="0.3">
      <c r="P13" s="1613"/>
      <c r="Q13" s="1618"/>
      <c r="R13" s="314" t="s">
        <v>5</v>
      </c>
      <c r="S13" s="315" t="s">
        <v>79</v>
      </c>
      <c r="T13" s="316">
        <v>377</v>
      </c>
      <c r="U13" s="317">
        <v>10</v>
      </c>
      <c r="V13" s="318">
        <v>387</v>
      </c>
      <c r="Y13" s="1637"/>
      <c r="Z13" s="1640" t="s">
        <v>82</v>
      </c>
      <c r="AA13" s="1641"/>
      <c r="AB13" s="333" t="s">
        <v>79</v>
      </c>
      <c r="AC13" s="334">
        <v>4</v>
      </c>
      <c r="AD13" s="335">
        <v>1</v>
      </c>
      <c r="AE13" s="336">
        <v>5</v>
      </c>
    </row>
    <row r="14" spans="14:31" ht="25.2" x14ac:dyDescent="0.3">
      <c r="P14" s="1613"/>
      <c r="Q14" s="1619"/>
      <c r="R14" s="314" t="s">
        <v>86</v>
      </c>
      <c r="S14" s="315" t="s">
        <v>79</v>
      </c>
      <c r="T14" s="316">
        <v>75</v>
      </c>
      <c r="U14" s="317">
        <v>17</v>
      </c>
      <c r="V14" s="318">
        <v>92</v>
      </c>
      <c r="Y14" s="1642" t="s">
        <v>94</v>
      </c>
      <c r="Z14" s="1640" t="s">
        <v>85</v>
      </c>
      <c r="AA14" s="332" t="s">
        <v>4</v>
      </c>
      <c r="AB14" s="333" t="s">
        <v>79</v>
      </c>
      <c r="AC14" s="334">
        <v>2</v>
      </c>
      <c r="AD14" s="335">
        <v>0</v>
      </c>
      <c r="AE14" s="336">
        <v>2</v>
      </c>
    </row>
    <row r="15" spans="14:31" x14ac:dyDescent="0.3">
      <c r="P15" s="1616"/>
      <c r="Q15" s="1617" t="s">
        <v>82</v>
      </c>
      <c r="R15" s="1620"/>
      <c r="S15" s="315" t="s">
        <v>79</v>
      </c>
      <c r="T15" s="316">
        <v>911</v>
      </c>
      <c r="U15" s="317">
        <v>51</v>
      </c>
      <c r="V15" s="318">
        <v>962</v>
      </c>
      <c r="Y15" s="1636"/>
      <c r="Z15" s="1624"/>
      <c r="AA15" s="332" t="s">
        <v>5</v>
      </c>
      <c r="AB15" s="333" t="s">
        <v>79</v>
      </c>
      <c r="AC15" s="334">
        <v>2</v>
      </c>
      <c r="AD15" s="335">
        <v>0</v>
      </c>
      <c r="AE15" s="336">
        <v>2</v>
      </c>
    </row>
    <row r="16" spans="14:31" ht="25.2" x14ac:dyDescent="0.3">
      <c r="P16" s="1615" t="s">
        <v>94</v>
      </c>
      <c r="Q16" s="1617" t="s">
        <v>85</v>
      </c>
      <c r="R16" s="314" t="s">
        <v>4</v>
      </c>
      <c r="S16" s="315" t="s">
        <v>79</v>
      </c>
      <c r="T16" s="316">
        <v>383</v>
      </c>
      <c r="U16" s="317">
        <v>42</v>
      </c>
      <c r="V16" s="318">
        <v>425</v>
      </c>
      <c r="Y16" s="1636"/>
      <c r="Z16" s="1639"/>
      <c r="AA16" s="332" t="s">
        <v>86</v>
      </c>
      <c r="AB16" s="333" t="s">
        <v>79</v>
      </c>
      <c r="AC16" s="334">
        <v>1</v>
      </c>
      <c r="AD16" s="335">
        <v>1</v>
      </c>
      <c r="AE16" s="336">
        <v>2</v>
      </c>
    </row>
    <row r="17" spans="16:31" x14ac:dyDescent="0.3">
      <c r="P17" s="1613"/>
      <c r="Q17" s="1618"/>
      <c r="R17" s="314" t="s">
        <v>5</v>
      </c>
      <c r="S17" s="315" t="s">
        <v>79</v>
      </c>
      <c r="T17" s="316">
        <v>261</v>
      </c>
      <c r="U17" s="317">
        <v>20</v>
      </c>
      <c r="V17" s="318">
        <v>281</v>
      </c>
      <c r="Y17" s="1637"/>
      <c r="Z17" s="1640" t="s">
        <v>82</v>
      </c>
      <c r="AA17" s="1641"/>
      <c r="AB17" s="333" t="s">
        <v>79</v>
      </c>
      <c r="AC17" s="334">
        <v>5</v>
      </c>
      <c r="AD17" s="335">
        <v>1</v>
      </c>
      <c r="AE17" s="336">
        <v>6</v>
      </c>
    </row>
    <row r="18" spans="16:31" ht="25.2" x14ac:dyDescent="0.3">
      <c r="P18" s="1613"/>
      <c r="Q18" s="1619"/>
      <c r="R18" s="314" t="s">
        <v>86</v>
      </c>
      <c r="S18" s="315" t="s">
        <v>79</v>
      </c>
      <c r="T18" s="316">
        <v>236</v>
      </c>
      <c r="U18" s="317">
        <v>25</v>
      </c>
      <c r="V18" s="318">
        <v>261</v>
      </c>
      <c r="Y18" s="1642" t="s">
        <v>95</v>
      </c>
      <c r="Z18" s="1640" t="s">
        <v>85</v>
      </c>
      <c r="AA18" s="332" t="s">
        <v>4</v>
      </c>
      <c r="AB18" s="333" t="s">
        <v>79</v>
      </c>
      <c r="AC18" s="334">
        <v>8</v>
      </c>
      <c r="AD18" s="335">
        <v>1</v>
      </c>
      <c r="AE18" s="336">
        <v>9</v>
      </c>
    </row>
    <row r="19" spans="16:31" x14ac:dyDescent="0.3">
      <c r="P19" s="1616"/>
      <c r="Q19" s="1617" t="s">
        <v>82</v>
      </c>
      <c r="R19" s="1620"/>
      <c r="S19" s="315" t="s">
        <v>79</v>
      </c>
      <c r="T19" s="316">
        <v>880</v>
      </c>
      <c r="U19" s="317">
        <v>87</v>
      </c>
      <c r="V19" s="318">
        <v>967</v>
      </c>
      <c r="Y19" s="1636"/>
      <c r="Z19" s="1624"/>
      <c r="AA19" s="332" t="s">
        <v>5</v>
      </c>
      <c r="AB19" s="333" t="s">
        <v>79</v>
      </c>
      <c r="AC19" s="334">
        <v>2</v>
      </c>
      <c r="AD19" s="335">
        <v>1</v>
      </c>
      <c r="AE19" s="336">
        <v>3</v>
      </c>
    </row>
    <row r="20" spans="16:31" ht="25.2" x14ac:dyDescent="0.3">
      <c r="P20" s="1615" t="s">
        <v>95</v>
      </c>
      <c r="Q20" s="1617" t="s">
        <v>85</v>
      </c>
      <c r="R20" s="314" t="s">
        <v>4</v>
      </c>
      <c r="S20" s="315" t="s">
        <v>79</v>
      </c>
      <c r="T20" s="316">
        <v>772</v>
      </c>
      <c r="U20" s="317">
        <v>30</v>
      </c>
      <c r="V20" s="318">
        <v>802</v>
      </c>
      <c r="Y20" s="1636"/>
      <c r="Z20" s="1639"/>
      <c r="AA20" s="332" t="s">
        <v>86</v>
      </c>
      <c r="AB20" s="333" t="s">
        <v>79</v>
      </c>
      <c r="AC20" s="334">
        <v>3</v>
      </c>
      <c r="AD20" s="335">
        <v>1</v>
      </c>
      <c r="AE20" s="336">
        <v>4</v>
      </c>
    </row>
    <row r="21" spans="16:31" x14ac:dyDescent="0.3">
      <c r="P21" s="1613"/>
      <c r="Q21" s="1618"/>
      <c r="R21" s="314" t="s">
        <v>5</v>
      </c>
      <c r="S21" s="315" t="s">
        <v>79</v>
      </c>
      <c r="T21" s="316">
        <v>227</v>
      </c>
      <c r="U21" s="317">
        <v>28</v>
      </c>
      <c r="V21" s="318">
        <v>255</v>
      </c>
      <c r="Y21" s="1637"/>
      <c r="Z21" s="1640" t="s">
        <v>82</v>
      </c>
      <c r="AA21" s="1641"/>
      <c r="AB21" s="333" t="s">
        <v>79</v>
      </c>
      <c r="AC21" s="334">
        <v>13</v>
      </c>
      <c r="AD21" s="335">
        <v>3</v>
      </c>
      <c r="AE21" s="336">
        <v>16</v>
      </c>
    </row>
    <row r="22" spans="16:31" ht="25.2" x14ac:dyDescent="0.3">
      <c r="P22" s="1613"/>
      <c r="Q22" s="1619"/>
      <c r="R22" s="314" t="s">
        <v>86</v>
      </c>
      <c r="S22" s="315" t="s">
        <v>79</v>
      </c>
      <c r="T22" s="316">
        <v>191</v>
      </c>
      <c r="U22" s="317">
        <v>16</v>
      </c>
      <c r="V22" s="318">
        <v>207</v>
      </c>
      <c r="Y22" s="1642" t="s">
        <v>96</v>
      </c>
      <c r="Z22" s="1640" t="s">
        <v>85</v>
      </c>
      <c r="AA22" s="332" t="s">
        <v>4</v>
      </c>
      <c r="AB22" s="333" t="s">
        <v>79</v>
      </c>
      <c r="AC22" s="334">
        <v>4</v>
      </c>
      <c r="AD22" s="335">
        <v>6</v>
      </c>
      <c r="AE22" s="336">
        <v>10</v>
      </c>
    </row>
    <row r="23" spans="16:31" x14ac:dyDescent="0.3">
      <c r="P23" s="1616"/>
      <c r="Q23" s="1617" t="s">
        <v>82</v>
      </c>
      <c r="R23" s="1620"/>
      <c r="S23" s="315" t="s">
        <v>79</v>
      </c>
      <c r="T23" s="316">
        <v>1190</v>
      </c>
      <c r="U23" s="317">
        <v>74</v>
      </c>
      <c r="V23" s="318">
        <v>1264</v>
      </c>
      <c r="Y23" s="1636"/>
      <c r="Z23" s="1624"/>
      <c r="AA23" s="332" t="s">
        <v>5</v>
      </c>
      <c r="AB23" s="333" t="s">
        <v>79</v>
      </c>
      <c r="AC23" s="334">
        <v>6</v>
      </c>
      <c r="AD23" s="335">
        <v>3</v>
      </c>
      <c r="AE23" s="336">
        <v>9</v>
      </c>
    </row>
    <row r="24" spans="16:31" ht="25.2" x14ac:dyDescent="0.3">
      <c r="P24" s="1615" t="s">
        <v>96</v>
      </c>
      <c r="Q24" s="1617" t="s">
        <v>85</v>
      </c>
      <c r="R24" s="314" t="s">
        <v>4</v>
      </c>
      <c r="S24" s="315" t="s">
        <v>79</v>
      </c>
      <c r="T24" s="316">
        <v>407</v>
      </c>
      <c r="U24" s="317">
        <v>146</v>
      </c>
      <c r="V24" s="318">
        <v>553</v>
      </c>
      <c r="Y24" s="1636"/>
      <c r="Z24" s="1639"/>
      <c r="AA24" s="332" t="s">
        <v>86</v>
      </c>
      <c r="AB24" s="333" t="s">
        <v>79</v>
      </c>
      <c r="AC24" s="334">
        <v>5</v>
      </c>
      <c r="AD24" s="335">
        <v>5</v>
      </c>
      <c r="AE24" s="336">
        <v>10</v>
      </c>
    </row>
    <row r="25" spans="16:31" x14ac:dyDescent="0.3">
      <c r="P25" s="1613"/>
      <c r="Q25" s="1618"/>
      <c r="R25" s="314" t="s">
        <v>5</v>
      </c>
      <c r="S25" s="315" t="s">
        <v>79</v>
      </c>
      <c r="T25" s="316">
        <v>252</v>
      </c>
      <c r="U25" s="317">
        <v>85</v>
      </c>
      <c r="V25" s="318">
        <v>337</v>
      </c>
      <c r="Y25" s="1637"/>
      <c r="Z25" s="1640" t="s">
        <v>82</v>
      </c>
      <c r="AA25" s="1641"/>
      <c r="AB25" s="333" t="s">
        <v>79</v>
      </c>
      <c r="AC25" s="334">
        <v>15</v>
      </c>
      <c r="AD25" s="335">
        <v>14</v>
      </c>
      <c r="AE25" s="336">
        <v>29</v>
      </c>
    </row>
    <row r="26" spans="16:31" ht="25.2" x14ac:dyDescent="0.3">
      <c r="P26" s="1613"/>
      <c r="Q26" s="1619"/>
      <c r="R26" s="314" t="s">
        <v>86</v>
      </c>
      <c r="S26" s="315" t="s">
        <v>79</v>
      </c>
      <c r="T26" s="316">
        <v>137</v>
      </c>
      <c r="U26" s="317">
        <v>93</v>
      </c>
      <c r="V26" s="318">
        <v>230</v>
      </c>
      <c r="Y26" s="1642" t="s">
        <v>97</v>
      </c>
      <c r="Z26" s="1640" t="s">
        <v>85</v>
      </c>
      <c r="AA26" s="332" t="s">
        <v>4</v>
      </c>
      <c r="AB26" s="333" t="s">
        <v>79</v>
      </c>
      <c r="AC26" s="334">
        <v>2</v>
      </c>
      <c r="AD26" s="338"/>
      <c r="AE26" s="336">
        <v>2</v>
      </c>
    </row>
    <row r="27" spans="16:31" x14ac:dyDescent="0.3">
      <c r="P27" s="1616"/>
      <c r="Q27" s="1617" t="s">
        <v>82</v>
      </c>
      <c r="R27" s="1620"/>
      <c r="S27" s="315" t="s">
        <v>79</v>
      </c>
      <c r="T27" s="316">
        <v>796</v>
      </c>
      <c r="U27" s="317">
        <v>324</v>
      </c>
      <c r="V27" s="318">
        <v>1120</v>
      </c>
      <c r="Y27" s="1636"/>
      <c r="Z27" s="1639"/>
      <c r="AA27" s="332" t="s">
        <v>5</v>
      </c>
      <c r="AB27" s="333" t="s">
        <v>79</v>
      </c>
      <c r="AC27" s="334">
        <v>3</v>
      </c>
      <c r="AD27" s="338"/>
      <c r="AE27" s="336">
        <v>3</v>
      </c>
    </row>
    <row r="28" spans="16:31" ht="16.8" x14ac:dyDescent="0.3">
      <c r="P28" s="1615" t="s">
        <v>97</v>
      </c>
      <c r="Q28" s="1617" t="s">
        <v>85</v>
      </c>
      <c r="R28" s="314" t="s">
        <v>4</v>
      </c>
      <c r="S28" s="315" t="s">
        <v>79</v>
      </c>
      <c r="T28" s="316">
        <v>109</v>
      </c>
      <c r="U28" s="319"/>
      <c r="V28" s="318">
        <v>109</v>
      </c>
      <c r="Y28" s="1637"/>
      <c r="Z28" s="1640" t="s">
        <v>82</v>
      </c>
      <c r="AA28" s="1641"/>
      <c r="AB28" s="333" t="s">
        <v>79</v>
      </c>
      <c r="AC28" s="334">
        <v>5</v>
      </c>
      <c r="AD28" s="338"/>
      <c r="AE28" s="336">
        <v>5</v>
      </c>
    </row>
    <row r="29" spans="16:31" ht="16.8" x14ac:dyDescent="0.3">
      <c r="P29" s="1613"/>
      <c r="Q29" s="1618"/>
      <c r="R29" s="314" t="s">
        <v>5</v>
      </c>
      <c r="S29" s="315" t="s">
        <v>79</v>
      </c>
      <c r="T29" s="316">
        <v>37</v>
      </c>
      <c r="U29" s="319"/>
      <c r="V29" s="318">
        <v>37</v>
      </c>
      <c r="Y29" s="1642" t="s">
        <v>98</v>
      </c>
      <c r="Z29" s="1640" t="s">
        <v>85</v>
      </c>
      <c r="AA29" s="332" t="s">
        <v>4</v>
      </c>
      <c r="AB29" s="333" t="s">
        <v>79</v>
      </c>
      <c r="AC29" s="334">
        <v>84</v>
      </c>
      <c r="AD29" s="335">
        <v>147</v>
      </c>
      <c r="AE29" s="336">
        <v>231</v>
      </c>
    </row>
    <row r="30" spans="16:31" ht="25.2" x14ac:dyDescent="0.3">
      <c r="P30" s="1613"/>
      <c r="Q30" s="1619"/>
      <c r="R30" s="314" t="s">
        <v>86</v>
      </c>
      <c r="S30" s="315" t="s">
        <v>79</v>
      </c>
      <c r="T30" s="316">
        <v>5</v>
      </c>
      <c r="U30" s="319"/>
      <c r="V30" s="318">
        <v>5</v>
      </c>
      <c r="Y30" s="1636"/>
      <c r="Z30" s="1624"/>
      <c r="AA30" s="332" t="s">
        <v>5</v>
      </c>
      <c r="AB30" s="333" t="s">
        <v>79</v>
      </c>
      <c r="AC30" s="334">
        <v>36</v>
      </c>
      <c r="AD30" s="335">
        <v>54</v>
      </c>
      <c r="AE30" s="336">
        <v>90</v>
      </c>
    </row>
    <row r="31" spans="16:31" ht="25.2" x14ac:dyDescent="0.3">
      <c r="P31" s="1616"/>
      <c r="Q31" s="1617" t="s">
        <v>82</v>
      </c>
      <c r="R31" s="1620"/>
      <c r="S31" s="315" t="s">
        <v>79</v>
      </c>
      <c r="T31" s="316">
        <v>151</v>
      </c>
      <c r="U31" s="319"/>
      <c r="V31" s="318">
        <v>151</v>
      </c>
      <c r="Y31" s="1636"/>
      <c r="Z31" s="1639"/>
      <c r="AA31" s="332" t="s">
        <v>86</v>
      </c>
      <c r="AB31" s="333" t="s">
        <v>79</v>
      </c>
      <c r="AC31" s="334">
        <v>32</v>
      </c>
      <c r="AD31" s="335">
        <v>98</v>
      </c>
      <c r="AE31" s="336">
        <v>130</v>
      </c>
    </row>
    <row r="32" spans="16:31" ht="16.8" x14ac:dyDescent="0.3">
      <c r="P32" s="1615" t="s">
        <v>98</v>
      </c>
      <c r="Q32" s="1617" t="s">
        <v>85</v>
      </c>
      <c r="R32" s="314" t="s">
        <v>4</v>
      </c>
      <c r="S32" s="315" t="s">
        <v>79</v>
      </c>
      <c r="T32" s="316">
        <v>5940</v>
      </c>
      <c r="U32" s="317">
        <v>3627</v>
      </c>
      <c r="V32" s="318">
        <v>9567</v>
      </c>
      <c r="Y32" s="1637"/>
      <c r="Z32" s="1640" t="s">
        <v>82</v>
      </c>
      <c r="AA32" s="1641"/>
      <c r="AB32" s="333" t="s">
        <v>79</v>
      </c>
      <c r="AC32" s="334">
        <v>152</v>
      </c>
      <c r="AD32" s="335">
        <v>299</v>
      </c>
      <c r="AE32" s="336">
        <v>451</v>
      </c>
    </row>
    <row r="33" spans="16:31" ht="16.8" x14ac:dyDescent="0.3">
      <c r="P33" s="1613"/>
      <c r="Q33" s="1618"/>
      <c r="R33" s="314" t="s">
        <v>5</v>
      </c>
      <c r="S33" s="315" t="s">
        <v>79</v>
      </c>
      <c r="T33" s="316">
        <v>2420</v>
      </c>
      <c r="U33" s="317">
        <v>1486</v>
      </c>
      <c r="V33" s="318">
        <v>3906</v>
      </c>
      <c r="Y33" s="1642" t="s">
        <v>99</v>
      </c>
      <c r="Z33" s="1640" t="s">
        <v>85</v>
      </c>
      <c r="AA33" s="332" t="s">
        <v>4</v>
      </c>
      <c r="AB33" s="333" t="s">
        <v>79</v>
      </c>
      <c r="AC33" s="334">
        <v>3</v>
      </c>
      <c r="AD33" s="335">
        <v>9</v>
      </c>
      <c r="AE33" s="336">
        <v>12</v>
      </c>
    </row>
    <row r="34" spans="16:31" ht="25.2" x14ac:dyDescent="0.3">
      <c r="P34" s="1613"/>
      <c r="Q34" s="1619"/>
      <c r="R34" s="314" t="s">
        <v>86</v>
      </c>
      <c r="S34" s="315" t="s">
        <v>79</v>
      </c>
      <c r="T34" s="316">
        <v>1563</v>
      </c>
      <c r="U34" s="317">
        <v>1491</v>
      </c>
      <c r="V34" s="318">
        <v>3054</v>
      </c>
      <c r="Y34" s="1636"/>
      <c r="Z34" s="1624"/>
      <c r="AA34" s="332" t="s">
        <v>5</v>
      </c>
      <c r="AB34" s="333" t="s">
        <v>79</v>
      </c>
      <c r="AC34" s="334">
        <v>0</v>
      </c>
      <c r="AD34" s="335">
        <v>2</v>
      </c>
      <c r="AE34" s="336">
        <v>2</v>
      </c>
    </row>
    <row r="35" spans="16:31" ht="25.2" x14ac:dyDescent="0.3">
      <c r="P35" s="1616"/>
      <c r="Q35" s="1617" t="s">
        <v>82</v>
      </c>
      <c r="R35" s="1620"/>
      <c r="S35" s="315" t="s">
        <v>79</v>
      </c>
      <c r="T35" s="316">
        <v>9923</v>
      </c>
      <c r="U35" s="317">
        <v>6604</v>
      </c>
      <c r="V35" s="318">
        <v>16527</v>
      </c>
      <c r="Y35" s="1636"/>
      <c r="Z35" s="1639"/>
      <c r="AA35" s="332" t="s">
        <v>86</v>
      </c>
      <c r="AB35" s="333" t="s">
        <v>79</v>
      </c>
      <c r="AC35" s="334">
        <v>0</v>
      </c>
      <c r="AD35" s="335">
        <v>3</v>
      </c>
      <c r="AE35" s="336">
        <v>3</v>
      </c>
    </row>
    <row r="36" spans="16:31" ht="16.8" x14ac:dyDescent="0.3">
      <c r="P36" s="1615" t="s">
        <v>99</v>
      </c>
      <c r="Q36" s="1617" t="s">
        <v>85</v>
      </c>
      <c r="R36" s="314" t="s">
        <v>4</v>
      </c>
      <c r="S36" s="315" t="s">
        <v>79</v>
      </c>
      <c r="T36" s="316">
        <v>84</v>
      </c>
      <c r="U36" s="317">
        <v>123</v>
      </c>
      <c r="V36" s="318">
        <v>207</v>
      </c>
      <c r="Y36" s="1637"/>
      <c r="Z36" s="1640" t="s">
        <v>82</v>
      </c>
      <c r="AA36" s="1641"/>
      <c r="AB36" s="333" t="s">
        <v>79</v>
      </c>
      <c r="AC36" s="334">
        <v>3</v>
      </c>
      <c r="AD36" s="335">
        <v>14</v>
      </c>
      <c r="AE36" s="336">
        <v>17</v>
      </c>
    </row>
    <row r="37" spans="16:31" ht="16.8" x14ac:dyDescent="0.3">
      <c r="P37" s="1613"/>
      <c r="Q37" s="1618"/>
      <c r="R37" s="314" t="s">
        <v>5</v>
      </c>
      <c r="S37" s="315" t="s">
        <v>79</v>
      </c>
      <c r="T37" s="316">
        <v>21</v>
      </c>
      <c r="U37" s="317">
        <v>44</v>
      </c>
      <c r="V37" s="318">
        <v>65</v>
      </c>
      <c r="Y37" s="1642" t="s">
        <v>100</v>
      </c>
      <c r="Z37" s="1640" t="s">
        <v>85</v>
      </c>
      <c r="AA37" s="332" t="s">
        <v>4</v>
      </c>
      <c r="AB37" s="333" t="s">
        <v>79</v>
      </c>
      <c r="AC37" s="334">
        <v>10</v>
      </c>
      <c r="AD37" s="335">
        <v>58</v>
      </c>
      <c r="AE37" s="336">
        <v>68</v>
      </c>
    </row>
    <row r="38" spans="16:31" ht="25.2" x14ac:dyDescent="0.3">
      <c r="P38" s="1613"/>
      <c r="Q38" s="1619"/>
      <c r="R38" s="314" t="s">
        <v>86</v>
      </c>
      <c r="S38" s="315" t="s">
        <v>79</v>
      </c>
      <c r="T38" s="316">
        <v>35</v>
      </c>
      <c r="U38" s="317">
        <v>35</v>
      </c>
      <c r="V38" s="318">
        <v>70</v>
      </c>
      <c r="Y38" s="1636"/>
      <c r="Z38" s="1624"/>
      <c r="AA38" s="332" t="s">
        <v>5</v>
      </c>
      <c r="AB38" s="333" t="s">
        <v>79</v>
      </c>
      <c r="AC38" s="334">
        <v>4</v>
      </c>
      <c r="AD38" s="335">
        <v>13</v>
      </c>
      <c r="AE38" s="336">
        <v>17</v>
      </c>
    </row>
    <row r="39" spans="16:31" ht="25.2" x14ac:dyDescent="0.3">
      <c r="P39" s="1616"/>
      <c r="Q39" s="1617" t="s">
        <v>82</v>
      </c>
      <c r="R39" s="1620"/>
      <c r="S39" s="315" t="s">
        <v>79</v>
      </c>
      <c r="T39" s="316">
        <v>140</v>
      </c>
      <c r="U39" s="317">
        <v>202</v>
      </c>
      <c r="V39" s="318">
        <v>342</v>
      </c>
      <c r="Y39" s="1636"/>
      <c r="Z39" s="1639"/>
      <c r="AA39" s="332" t="s">
        <v>86</v>
      </c>
      <c r="AB39" s="333" t="s">
        <v>79</v>
      </c>
      <c r="AC39" s="334">
        <v>3</v>
      </c>
      <c r="AD39" s="335">
        <v>18</v>
      </c>
      <c r="AE39" s="336">
        <v>21</v>
      </c>
    </row>
    <row r="40" spans="16:31" ht="16.8" x14ac:dyDescent="0.3">
      <c r="P40" s="1615" t="s">
        <v>100</v>
      </c>
      <c r="Q40" s="1617" t="s">
        <v>85</v>
      </c>
      <c r="R40" s="314" t="s">
        <v>4</v>
      </c>
      <c r="S40" s="315" t="s">
        <v>79</v>
      </c>
      <c r="T40" s="316">
        <v>231</v>
      </c>
      <c r="U40" s="317">
        <v>729</v>
      </c>
      <c r="V40" s="318">
        <v>960</v>
      </c>
      <c r="Y40" s="1637"/>
      <c r="Z40" s="1640" t="s">
        <v>82</v>
      </c>
      <c r="AA40" s="1641"/>
      <c r="AB40" s="333" t="s">
        <v>79</v>
      </c>
      <c r="AC40" s="334">
        <v>17</v>
      </c>
      <c r="AD40" s="335">
        <v>89</v>
      </c>
      <c r="AE40" s="336">
        <v>106</v>
      </c>
    </row>
    <row r="41" spans="16:31" ht="16.8" x14ac:dyDescent="0.3">
      <c r="P41" s="1613"/>
      <c r="Q41" s="1618"/>
      <c r="R41" s="314" t="s">
        <v>5</v>
      </c>
      <c r="S41" s="315" t="s">
        <v>79</v>
      </c>
      <c r="T41" s="316">
        <v>73</v>
      </c>
      <c r="U41" s="317">
        <v>222</v>
      </c>
      <c r="V41" s="318">
        <v>295</v>
      </c>
      <c r="Y41" s="1642" t="s">
        <v>101</v>
      </c>
      <c r="Z41" s="1640" t="s">
        <v>85</v>
      </c>
      <c r="AA41" s="332" t="s">
        <v>4</v>
      </c>
      <c r="AB41" s="333" t="s">
        <v>79</v>
      </c>
      <c r="AC41" s="334">
        <v>10</v>
      </c>
      <c r="AD41" s="335">
        <v>17</v>
      </c>
      <c r="AE41" s="336">
        <v>27</v>
      </c>
    </row>
    <row r="42" spans="16:31" ht="25.2" x14ac:dyDescent="0.3">
      <c r="P42" s="1613"/>
      <c r="Q42" s="1619"/>
      <c r="R42" s="314" t="s">
        <v>86</v>
      </c>
      <c r="S42" s="315" t="s">
        <v>79</v>
      </c>
      <c r="T42" s="316">
        <v>79</v>
      </c>
      <c r="U42" s="317">
        <v>161</v>
      </c>
      <c r="V42" s="318">
        <v>240</v>
      </c>
      <c r="Y42" s="1636"/>
      <c r="Z42" s="1624"/>
      <c r="AA42" s="332" t="s">
        <v>5</v>
      </c>
      <c r="AB42" s="333" t="s">
        <v>79</v>
      </c>
      <c r="AC42" s="334">
        <v>5</v>
      </c>
      <c r="AD42" s="335">
        <v>4</v>
      </c>
      <c r="AE42" s="336">
        <v>9</v>
      </c>
    </row>
    <row r="43" spans="16:31" ht="25.2" x14ac:dyDescent="0.3">
      <c r="P43" s="1616"/>
      <c r="Q43" s="1617" t="s">
        <v>82</v>
      </c>
      <c r="R43" s="1620"/>
      <c r="S43" s="315" t="s">
        <v>79</v>
      </c>
      <c r="T43" s="316">
        <v>383</v>
      </c>
      <c r="U43" s="317">
        <v>1112</v>
      </c>
      <c r="V43" s="318">
        <v>1495</v>
      </c>
      <c r="Y43" s="1636"/>
      <c r="Z43" s="1639"/>
      <c r="AA43" s="332" t="s">
        <v>86</v>
      </c>
      <c r="AB43" s="333" t="s">
        <v>79</v>
      </c>
      <c r="AC43" s="334">
        <v>4</v>
      </c>
      <c r="AD43" s="335">
        <v>4</v>
      </c>
      <c r="AE43" s="336">
        <v>8</v>
      </c>
    </row>
    <row r="44" spans="16:31" ht="16.8" x14ac:dyDescent="0.3">
      <c r="P44" s="1615" t="s">
        <v>101</v>
      </c>
      <c r="Q44" s="1617" t="s">
        <v>85</v>
      </c>
      <c r="R44" s="314" t="s">
        <v>4</v>
      </c>
      <c r="S44" s="315" t="s">
        <v>79</v>
      </c>
      <c r="T44" s="316">
        <v>413</v>
      </c>
      <c r="U44" s="317">
        <v>253</v>
      </c>
      <c r="V44" s="318">
        <v>666</v>
      </c>
      <c r="Y44" s="1637"/>
      <c r="Z44" s="1640" t="s">
        <v>82</v>
      </c>
      <c r="AA44" s="1641"/>
      <c r="AB44" s="333" t="s">
        <v>79</v>
      </c>
      <c r="AC44" s="334">
        <v>19</v>
      </c>
      <c r="AD44" s="335">
        <v>25</v>
      </c>
      <c r="AE44" s="336">
        <v>44</v>
      </c>
    </row>
    <row r="45" spans="16:31" ht="16.8" x14ac:dyDescent="0.3">
      <c r="P45" s="1613"/>
      <c r="Q45" s="1618"/>
      <c r="R45" s="314" t="s">
        <v>5</v>
      </c>
      <c r="S45" s="315" t="s">
        <v>79</v>
      </c>
      <c r="T45" s="316">
        <v>192</v>
      </c>
      <c r="U45" s="317">
        <v>93</v>
      </c>
      <c r="V45" s="318">
        <v>285</v>
      </c>
      <c r="Y45" s="1642" t="s">
        <v>102</v>
      </c>
      <c r="Z45" s="1640" t="s">
        <v>85</v>
      </c>
      <c r="AA45" s="332" t="s">
        <v>4</v>
      </c>
      <c r="AB45" s="333" t="s">
        <v>79</v>
      </c>
      <c r="AC45" s="334">
        <v>5</v>
      </c>
      <c r="AD45" s="335">
        <v>36</v>
      </c>
      <c r="AE45" s="336">
        <v>41</v>
      </c>
    </row>
    <row r="46" spans="16:31" ht="25.2" x14ac:dyDescent="0.3">
      <c r="P46" s="1613"/>
      <c r="Q46" s="1619"/>
      <c r="R46" s="314" t="s">
        <v>86</v>
      </c>
      <c r="S46" s="315" t="s">
        <v>79</v>
      </c>
      <c r="T46" s="316">
        <v>85</v>
      </c>
      <c r="U46" s="317">
        <v>98</v>
      </c>
      <c r="V46" s="318">
        <v>183</v>
      </c>
      <c r="Y46" s="1636"/>
      <c r="Z46" s="1624"/>
      <c r="AA46" s="332" t="s">
        <v>5</v>
      </c>
      <c r="AB46" s="333" t="s">
        <v>79</v>
      </c>
      <c r="AC46" s="334">
        <v>1</v>
      </c>
      <c r="AD46" s="335">
        <v>13</v>
      </c>
      <c r="AE46" s="336">
        <v>14</v>
      </c>
    </row>
    <row r="47" spans="16:31" ht="25.2" x14ac:dyDescent="0.3">
      <c r="P47" s="1616"/>
      <c r="Q47" s="1617" t="s">
        <v>82</v>
      </c>
      <c r="R47" s="1620"/>
      <c r="S47" s="315" t="s">
        <v>79</v>
      </c>
      <c r="T47" s="316">
        <v>690</v>
      </c>
      <c r="U47" s="317">
        <v>444</v>
      </c>
      <c r="V47" s="318">
        <v>1134</v>
      </c>
      <c r="Y47" s="1636"/>
      <c r="Z47" s="1639"/>
      <c r="AA47" s="332" t="s">
        <v>86</v>
      </c>
      <c r="AB47" s="333" t="s">
        <v>79</v>
      </c>
      <c r="AC47" s="334">
        <v>0</v>
      </c>
      <c r="AD47" s="335">
        <v>16</v>
      </c>
      <c r="AE47" s="336">
        <v>16</v>
      </c>
    </row>
    <row r="48" spans="16:31" ht="16.8" x14ac:dyDescent="0.3">
      <c r="P48" s="1615" t="s">
        <v>102</v>
      </c>
      <c r="Q48" s="1617" t="s">
        <v>85</v>
      </c>
      <c r="R48" s="314" t="s">
        <v>4</v>
      </c>
      <c r="S48" s="315" t="s">
        <v>79</v>
      </c>
      <c r="T48" s="316">
        <v>91</v>
      </c>
      <c r="U48" s="317">
        <v>678</v>
      </c>
      <c r="V48" s="318">
        <v>769</v>
      </c>
      <c r="Y48" s="1637"/>
      <c r="Z48" s="1640" t="s">
        <v>82</v>
      </c>
      <c r="AA48" s="1641"/>
      <c r="AB48" s="333" t="s">
        <v>79</v>
      </c>
      <c r="AC48" s="334">
        <v>6</v>
      </c>
      <c r="AD48" s="335">
        <v>65</v>
      </c>
      <c r="AE48" s="336">
        <v>71</v>
      </c>
    </row>
    <row r="49" spans="16:31" ht="16.8" x14ac:dyDescent="0.3">
      <c r="P49" s="1613"/>
      <c r="Q49" s="1618"/>
      <c r="R49" s="314" t="s">
        <v>5</v>
      </c>
      <c r="S49" s="315" t="s">
        <v>79</v>
      </c>
      <c r="T49" s="316">
        <v>30</v>
      </c>
      <c r="U49" s="317">
        <v>202</v>
      </c>
      <c r="V49" s="318">
        <v>232</v>
      </c>
      <c r="Y49" s="1642" t="s">
        <v>103</v>
      </c>
      <c r="Z49" s="1640" t="s">
        <v>85</v>
      </c>
      <c r="AA49" s="332" t="s">
        <v>4</v>
      </c>
      <c r="AB49" s="333" t="s">
        <v>79</v>
      </c>
      <c r="AC49" s="334">
        <v>3</v>
      </c>
      <c r="AD49" s="335">
        <v>8</v>
      </c>
      <c r="AE49" s="336">
        <v>11</v>
      </c>
    </row>
    <row r="50" spans="16:31" ht="25.2" x14ac:dyDescent="0.3">
      <c r="P50" s="1613"/>
      <c r="Q50" s="1619"/>
      <c r="R50" s="314" t="s">
        <v>86</v>
      </c>
      <c r="S50" s="315" t="s">
        <v>79</v>
      </c>
      <c r="T50" s="316">
        <v>37</v>
      </c>
      <c r="U50" s="317">
        <v>164</v>
      </c>
      <c r="V50" s="318">
        <v>201</v>
      </c>
      <c r="Y50" s="1636"/>
      <c r="Z50" s="1624"/>
      <c r="AA50" s="332" t="s">
        <v>5</v>
      </c>
      <c r="AB50" s="333" t="s">
        <v>79</v>
      </c>
      <c r="AC50" s="334">
        <v>1</v>
      </c>
      <c r="AD50" s="335">
        <v>6</v>
      </c>
      <c r="AE50" s="336">
        <v>7</v>
      </c>
    </row>
    <row r="51" spans="16:31" ht="25.2" x14ac:dyDescent="0.3">
      <c r="P51" s="1616"/>
      <c r="Q51" s="1617" t="s">
        <v>82</v>
      </c>
      <c r="R51" s="1620"/>
      <c r="S51" s="315" t="s">
        <v>79</v>
      </c>
      <c r="T51" s="316">
        <v>158</v>
      </c>
      <c r="U51" s="317">
        <v>1044</v>
      </c>
      <c r="V51" s="318">
        <v>1202</v>
      </c>
      <c r="Y51" s="1636"/>
      <c r="Z51" s="1639"/>
      <c r="AA51" s="332" t="s">
        <v>86</v>
      </c>
      <c r="AB51" s="333" t="s">
        <v>79</v>
      </c>
      <c r="AC51" s="334">
        <v>3</v>
      </c>
      <c r="AD51" s="335">
        <v>14</v>
      </c>
      <c r="AE51" s="336">
        <v>17</v>
      </c>
    </row>
    <row r="52" spans="16:31" ht="16.8" x14ac:dyDescent="0.3">
      <c r="P52" s="1615" t="s">
        <v>103</v>
      </c>
      <c r="Q52" s="1617" t="s">
        <v>85</v>
      </c>
      <c r="R52" s="314" t="s">
        <v>4</v>
      </c>
      <c r="S52" s="315" t="s">
        <v>79</v>
      </c>
      <c r="T52" s="316">
        <v>92</v>
      </c>
      <c r="U52" s="317">
        <v>102</v>
      </c>
      <c r="V52" s="318">
        <v>194</v>
      </c>
      <c r="Y52" s="1637"/>
      <c r="Z52" s="1640" t="s">
        <v>82</v>
      </c>
      <c r="AA52" s="1641"/>
      <c r="AB52" s="333" t="s">
        <v>79</v>
      </c>
      <c r="AC52" s="334">
        <v>7</v>
      </c>
      <c r="AD52" s="335">
        <v>28</v>
      </c>
      <c r="AE52" s="336">
        <v>35</v>
      </c>
    </row>
    <row r="53" spans="16:31" ht="16.8" x14ac:dyDescent="0.3">
      <c r="P53" s="1613"/>
      <c r="Q53" s="1618"/>
      <c r="R53" s="314" t="s">
        <v>5</v>
      </c>
      <c r="S53" s="315" t="s">
        <v>79</v>
      </c>
      <c r="T53" s="316">
        <v>21</v>
      </c>
      <c r="U53" s="317">
        <v>36</v>
      </c>
      <c r="V53" s="318">
        <v>57</v>
      </c>
      <c r="Y53" s="1642" t="s">
        <v>104</v>
      </c>
      <c r="Z53" s="1640" t="s">
        <v>85</v>
      </c>
      <c r="AA53" s="332" t="s">
        <v>4</v>
      </c>
      <c r="AB53" s="333" t="s">
        <v>79</v>
      </c>
      <c r="AC53" s="334">
        <v>107</v>
      </c>
      <c r="AD53" s="335">
        <v>61</v>
      </c>
      <c r="AE53" s="336">
        <v>168</v>
      </c>
    </row>
    <row r="54" spans="16:31" ht="25.2" x14ac:dyDescent="0.3">
      <c r="P54" s="1613"/>
      <c r="Q54" s="1619"/>
      <c r="R54" s="314" t="s">
        <v>86</v>
      </c>
      <c r="S54" s="315" t="s">
        <v>79</v>
      </c>
      <c r="T54" s="316">
        <v>36</v>
      </c>
      <c r="U54" s="317">
        <v>69</v>
      </c>
      <c r="V54" s="318">
        <v>105</v>
      </c>
      <c r="Y54" s="1636"/>
      <c r="Z54" s="1624"/>
      <c r="AA54" s="332" t="s">
        <v>5</v>
      </c>
      <c r="AB54" s="333" t="s">
        <v>79</v>
      </c>
      <c r="AC54" s="334">
        <v>44</v>
      </c>
      <c r="AD54" s="335">
        <v>14</v>
      </c>
      <c r="AE54" s="336">
        <v>58</v>
      </c>
    </row>
    <row r="55" spans="16:31" ht="25.2" x14ac:dyDescent="0.3">
      <c r="P55" s="1616"/>
      <c r="Q55" s="1617" t="s">
        <v>82</v>
      </c>
      <c r="R55" s="1620"/>
      <c r="S55" s="315" t="s">
        <v>79</v>
      </c>
      <c r="T55" s="316">
        <v>149</v>
      </c>
      <c r="U55" s="317">
        <v>207</v>
      </c>
      <c r="V55" s="318">
        <v>356</v>
      </c>
      <c r="Y55" s="1636"/>
      <c r="Z55" s="1639"/>
      <c r="AA55" s="332" t="s">
        <v>86</v>
      </c>
      <c r="AB55" s="333" t="s">
        <v>79</v>
      </c>
      <c r="AC55" s="334">
        <v>19</v>
      </c>
      <c r="AD55" s="335">
        <v>23</v>
      </c>
      <c r="AE55" s="336">
        <v>42</v>
      </c>
    </row>
    <row r="56" spans="16:31" ht="16.8" x14ac:dyDescent="0.3">
      <c r="P56" s="1615" t="s">
        <v>104</v>
      </c>
      <c r="Q56" s="1617" t="s">
        <v>85</v>
      </c>
      <c r="R56" s="314" t="s">
        <v>4</v>
      </c>
      <c r="S56" s="315" t="s">
        <v>79</v>
      </c>
      <c r="T56" s="316">
        <v>11310</v>
      </c>
      <c r="U56" s="317">
        <v>1460</v>
      </c>
      <c r="V56" s="318">
        <v>12770</v>
      </c>
      <c r="Y56" s="1637"/>
      <c r="Z56" s="1640" t="s">
        <v>82</v>
      </c>
      <c r="AA56" s="1641"/>
      <c r="AB56" s="333" t="s">
        <v>79</v>
      </c>
      <c r="AC56" s="334">
        <v>170</v>
      </c>
      <c r="AD56" s="335">
        <v>98</v>
      </c>
      <c r="AE56" s="336">
        <v>268</v>
      </c>
    </row>
    <row r="57" spans="16:31" ht="16.8" x14ac:dyDescent="0.3">
      <c r="P57" s="1613"/>
      <c r="Q57" s="1618"/>
      <c r="R57" s="314" t="s">
        <v>5</v>
      </c>
      <c r="S57" s="315" t="s">
        <v>79</v>
      </c>
      <c r="T57" s="316">
        <v>2572</v>
      </c>
      <c r="U57" s="317">
        <v>370</v>
      </c>
      <c r="V57" s="318">
        <v>2942</v>
      </c>
      <c r="Y57" s="1642" t="s">
        <v>105</v>
      </c>
      <c r="Z57" s="1640" t="s">
        <v>85</v>
      </c>
      <c r="AA57" s="332" t="s">
        <v>4</v>
      </c>
      <c r="AB57" s="333" t="s">
        <v>79</v>
      </c>
      <c r="AC57" s="334">
        <v>26</v>
      </c>
      <c r="AD57" s="335">
        <v>22</v>
      </c>
      <c r="AE57" s="336">
        <v>48</v>
      </c>
    </row>
    <row r="58" spans="16:31" ht="25.2" x14ac:dyDescent="0.3">
      <c r="P58" s="1613"/>
      <c r="Q58" s="1619"/>
      <c r="R58" s="314" t="s">
        <v>86</v>
      </c>
      <c r="S58" s="315" t="s">
        <v>79</v>
      </c>
      <c r="T58" s="316">
        <v>1472</v>
      </c>
      <c r="U58" s="317">
        <v>253</v>
      </c>
      <c r="V58" s="318">
        <v>1725</v>
      </c>
      <c r="Y58" s="1636"/>
      <c r="Z58" s="1624"/>
      <c r="AA58" s="332" t="s">
        <v>5</v>
      </c>
      <c r="AB58" s="333" t="s">
        <v>79</v>
      </c>
      <c r="AC58" s="334">
        <v>17</v>
      </c>
      <c r="AD58" s="335">
        <v>6</v>
      </c>
      <c r="AE58" s="336">
        <v>23</v>
      </c>
    </row>
    <row r="59" spans="16:31" ht="25.2" x14ac:dyDescent="0.3">
      <c r="P59" s="1616"/>
      <c r="Q59" s="1617" t="s">
        <v>82</v>
      </c>
      <c r="R59" s="1620"/>
      <c r="S59" s="315" t="s">
        <v>79</v>
      </c>
      <c r="T59" s="316">
        <v>15354</v>
      </c>
      <c r="U59" s="317">
        <v>2083</v>
      </c>
      <c r="V59" s="318">
        <v>17437</v>
      </c>
      <c r="Y59" s="1636"/>
      <c r="Z59" s="1639"/>
      <c r="AA59" s="332" t="s">
        <v>86</v>
      </c>
      <c r="AB59" s="333" t="s">
        <v>79</v>
      </c>
      <c r="AC59" s="334">
        <v>28</v>
      </c>
      <c r="AD59" s="335">
        <v>21</v>
      </c>
      <c r="AE59" s="336">
        <v>49</v>
      </c>
    </row>
    <row r="60" spans="16:31" ht="16.8" x14ac:dyDescent="0.3">
      <c r="P60" s="1615" t="s">
        <v>105</v>
      </c>
      <c r="Q60" s="1617" t="s">
        <v>85</v>
      </c>
      <c r="R60" s="314" t="s">
        <v>4</v>
      </c>
      <c r="S60" s="315" t="s">
        <v>79</v>
      </c>
      <c r="T60" s="316">
        <v>5504</v>
      </c>
      <c r="U60" s="317">
        <v>664</v>
      </c>
      <c r="V60" s="318">
        <v>6168</v>
      </c>
      <c r="Y60" s="1637"/>
      <c r="Z60" s="1640" t="s">
        <v>82</v>
      </c>
      <c r="AA60" s="1641"/>
      <c r="AB60" s="333" t="s">
        <v>79</v>
      </c>
      <c r="AC60" s="334">
        <v>71</v>
      </c>
      <c r="AD60" s="335">
        <v>49</v>
      </c>
      <c r="AE60" s="336">
        <v>120</v>
      </c>
    </row>
    <row r="61" spans="16:31" ht="16.8" x14ac:dyDescent="0.3">
      <c r="P61" s="1613"/>
      <c r="Q61" s="1618"/>
      <c r="R61" s="314" t="s">
        <v>5</v>
      </c>
      <c r="S61" s="315" t="s">
        <v>79</v>
      </c>
      <c r="T61" s="316">
        <v>3115</v>
      </c>
      <c r="U61" s="317">
        <v>333</v>
      </c>
      <c r="V61" s="318">
        <v>3448</v>
      </c>
      <c r="Y61" s="1642" t="s">
        <v>106</v>
      </c>
      <c r="Z61" s="1640" t="s">
        <v>85</v>
      </c>
      <c r="AA61" s="332" t="s">
        <v>4</v>
      </c>
      <c r="AB61" s="333" t="s">
        <v>79</v>
      </c>
      <c r="AC61" s="334">
        <v>186</v>
      </c>
      <c r="AD61" s="335">
        <v>177</v>
      </c>
      <c r="AE61" s="336">
        <v>363</v>
      </c>
    </row>
    <row r="62" spans="16:31" ht="25.2" x14ac:dyDescent="0.3">
      <c r="P62" s="1613"/>
      <c r="Q62" s="1619"/>
      <c r="R62" s="314" t="s">
        <v>86</v>
      </c>
      <c r="S62" s="315" t="s">
        <v>79</v>
      </c>
      <c r="T62" s="316">
        <v>2660</v>
      </c>
      <c r="U62" s="317">
        <v>213</v>
      </c>
      <c r="V62" s="318">
        <v>2873</v>
      </c>
      <c r="Y62" s="1636"/>
      <c r="Z62" s="1624"/>
      <c r="AA62" s="332" t="s">
        <v>5</v>
      </c>
      <c r="AB62" s="333" t="s">
        <v>79</v>
      </c>
      <c r="AC62" s="334">
        <v>97</v>
      </c>
      <c r="AD62" s="335">
        <v>77</v>
      </c>
      <c r="AE62" s="336">
        <v>174</v>
      </c>
    </row>
    <row r="63" spans="16:31" ht="25.2" x14ac:dyDescent="0.3">
      <c r="P63" s="1616"/>
      <c r="Q63" s="1617" t="s">
        <v>82</v>
      </c>
      <c r="R63" s="1620"/>
      <c r="S63" s="315" t="s">
        <v>79</v>
      </c>
      <c r="T63" s="316">
        <v>11279</v>
      </c>
      <c r="U63" s="317">
        <v>1210</v>
      </c>
      <c r="V63" s="318">
        <v>12489</v>
      </c>
      <c r="Y63" s="1636"/>
      <c r="Z63" s="1639"/>
      <c r="AA63" s="332" t="s">
        <v>86</v>
      </c>
      <c r="AB63" s="333" t="s">
        <v>79</v>
      </c>
      <c r="AC63" s="334">
        <v>92</v>
      </c>
      <c r="AD63" s="335">
        <v>109</v>
      </c>
      <c r="AE63" s="336">
        <v>201</v>
      </c>
    </row>
    <row r="64" spans="16:31" ht="16.8" x14ac:dyDescent="0.3">
      <c r="P64" s="1615" t="s">
        <v>106</v>
      </c>
      <c r="Q64" s="1617" t="s">
        <v>85</v>
      </c>
      <c r="R64" s="314" t="s">
        <v>4</v>
      </c>
      <c r="S64" s="315" t="s">
        <v>79</v>
      </c>
      <c r="T64" s="316">
        <v>15864</v>
      </c>
      <c r="U64" s="317">
        <v>3102</v>
      </c>
      <c r="V64" s="318">
        <v>18966</v>
      </c>
      <c r="Y64" s="1637"/>
      <c r="Z64" s="1640" t="s">
        <v>82</v>
      </c>
      <c r="AA64" s="1641"/>
      <c r="AB64" s="333" t="s">
        <v>79</v>
      </c>
      <c r="AC64" s="334">
        <v>375</v>
      </c>
      <c r="AD64" s="335">
        <v>363</v>
      </c>
      <c r="AE64" s="336">
        <v>738</v>
      </c>
    </row>
    <row r="65" spans="16:31" ht="16.8" x14ac:dyDescent="0.3">
      <c r="P65" s="1613"/>
      <c r="Q65" s="1618"/>
      <c r="R65" s="314" t="s">
        <v>5</v>
      </c>
      <c r="S65" s="315" t="s">
        <v>79</v>
      </c>
      <c r="T65" s="316">
        <v>9817</v>
      </c>
      <c r="U65" s="317">
        <v>1446</v>
      </c>
      <c r="V65" s="318">
        <v>11263</v>
      </c>
      <c r="Y65" s="1642" t="s">
        <v>107</v>
      </c>
      <c r="Z65" s="1640" t="s">
        <v>85</v>
      </c>
      <c r="AA65" s="332" t="s">
        <v>4</v>
      </c>
      <c r="AB65" s="333" t="s">
        <v>79</v>
      </c>
      <c r="AC65" s="334">
        <v>31</v>
      </c>
      <c r="AD65" s="335">
        <v>24</v>
      </c>
      <c r="AE65" s="336">
        <v>55</v>
      </c>
    </row>
    <row r="66" spans="16:31" ht="25.2" x14ac:dyDescent="0.3">
      <c r="P66" s="1613"/>
      <c r="Q66" s="1619"/>
      <c r="R66" s="314" t="s">
        <v>86</v>
      </c>
      <c r="S66" s="315" t="s">
        <v>79</v>
      </c>
      <c r="T66" s="316">
        <v>6557</v>
      </c>
      <c r="U66" s="317">
        <v>1061</v>
      </c>
      <c r="V66" s="318">
        <v>7618</v>
      </c>
      <c r="Y66" s="1636"/>
      <c r="Z66" s="1624"/>
      <c r="AA66" s="332" t="s">
        <v>5</v>
      </c>
      <c r="AB66" s="333" t="s">
        <v>79</v>
      </c>
      <c r="AC66" s="334">
        <v>16</v>
      </c>
      <c r="AD66" s="335">
        <v>6</v>
      </c>
      <c r="AE66" s="336">
        <v>22</v>
      </c>
    </row>
    <row r="67" spans="16:31" ht="25.2" x14ac:dyDescent="0.3">
      <c r="P67" s="1616"/>
      <c r="Q67" s="1617" t="s">
        <v>82</v>
      </c>
      <c r="R67" s="1620"/>
      <c r="S67" s="315" t="s">
        <v>79</v>
      </c>
      <c r="T67" s="316">
        <v>32238</v>
      </c>
      <c r="U67" s="317">
        <v>5609</v>
      </c>
      <c r="V67" s="318">
        <v>37847</v>
      </c>
      <c r="Y67" s="1636"/>
      <c r="Z67" s="1639"/>
      <c r="AA67" s="332" t="s">
        <v>86</v>
      </c>
      <c r="AB67" s="333" t="s">
        <v>79</v>
      </c>
      <c r="AC67" s="334">
        <v>25</v>
      </c>
      <c r="AD67" s="335">
        <v>19</v>
      </c>
      <c r="AE67" s="336">
        <v>44</v>
      </c>
    </row>
    <row r="68" spans="16:31" ht="16.8" x14ac:dyDescent="0.3">
      <c r="P68" s="1615" t="s">
        <v>107</v>
      </c>
      <c r="Q68" s="1617" t="s">
        <v>85</v>
      </c>
      <c r="R68" s="314" t="s">
        <v>4</v>
      </c>
      <c r="S68" s="315" t="s">
        <v>79</v>
      </c>
      <c r="T68" s="316">
        <v>1666</v>
      </c>
      <c r="U68" s="317">
        <v>459</v>
      </c>
      <c r="V68" s="318">
        <v>2125</v>
      </c>
      <c r="Y68" s="1637"/>
      <c r="Z68" s="1640" t="s">
        <v>82</v>
      </c>
      <c r="AA68" s="1641"/>
      <c r="AB68" s="333" t="s">
        <v>79</v>
      </c>
      <c r="AC68" s="334">
        <v>72</v>
      </c>
      <c r="AD68" s="335">
        <v>49</v>
      </c>
      <c r="AE68" s="336">
        <v>121</v>
      </c>
    </row>
    <row r="69" spans="16:31" ht="16.8" x14ac:dyDescent="0.3">
      <c r="P69" s="1613"/>
      <c r="Q69" s="1618"/>
      <c r="R69" s="314" t="s">
        <v>5</v>
      </c>
      <c r="S69" s="315" t="s">
        <v>79</v>
      </c>
      <c r="T69" s="316">
        <v>1047</v>
      </c>
      <c r="U69" s="317">
        <v>196</v>
      </c>
      <c r="V69" s="318">
        <v>1243</v>
      </c>
      <c r="Y69" s="1642" t="s">
        <v>108</v>
      </c>
      <c r="Z69" s="1640" t="s">
        <v>85</v>
      </c>
      <c r="AA69" s="332" t="s">
        <v>4</v>
      </c>
      <c r="AB69" s="333" t="s">
        <v>79</v>
      </c>
      <c r="AC69" s="334">
        <v>2</v>
      </c>
      <c r="AD69" s="335">
        <v>0</v>
      </c>
      <c r="AE69" s="336">
        <v>2</v>
      </c>
    </row>
    <row r="70" spans="16:31" ht="25.2" x14ac:dyDescent="0.3">
      <c r="P70" s="1613"/>
      <c r="Q70" s="1619"/>
      <c r="R70" s="314" t="s">
        <v>86</v>
      </c>
      <c r="S70" s="315" t="s">
        <v>79</v>
      </c>
      <c r="T70" s="316">
        <v>1426</v>
      </c>
      <c r="U70" s="317">
        <v>240</v>
      </c>
      <c r="V70" s="318">
        <v>1666</v>
      </c>
      <c r="Y70" s="1636"/>
      <c r="Z70" s="1624"/>
      <c r="AA70" s="332" t="s">
        <v>5</v>
      </c>
      <c r="AB70" s="333" t="s">
        <v>79</v>
      </c>
      <c r="AC70" s="334">
        <v>2</v>
      </c>
      <c r="AD70" s="335">
        <v>2</v>
      </c>
      <c r="AE70" s="336">
        <v>4</v>
      </c>
    </row>
    <row r="71" spans="16:31" ht="25.2" x14ac:dyDescent="0.3">
      <c r="P71" s="1616"/>
      <c r="Q71" s="1617" t="s">
        <v>82</v>
      </c>
      <c r="R71" s="1620"/>
      <c r="S71" s="315" t="s">
        <v>79</v>
      </c>
      <c r="T71" s="316">
        <v>4139</v>
      </c>
      <c r="U71" s="317">
        <v>895</v>
      </c>
      <c r="V71" s="318">
        <v>5034</v>
      </c>
      <c r="Y71" s="1636"/>
      <c r="Z71" s="1639"/>
      <c r="AA71" s="332" t="s">
        <v>86</v>
      </c>
      <c r="AB71" s="333" t="s">
        <v>79</v>
      </c>
      <c r="AC71" s="334">
        <v>1</v>
      </c>
      <c r="AD71" s="335">
        <v>9</v>
      </c>
      <c r="AE71" s="336">
        <v>10</v>
      </c>
    </row>
    <row r="72" spans="16:31" ht="16.8" x14ac:dyDescent="0.3">
      <c r="P72" s="1615" t="s">
        <v>108</v>
      </c>
      <c r="Q72" s="1617" t="s">
        <v>85</v>
      </c>
      <c r="R72" s="314" t="s">
        <v>4</v>
      </c>
      <c r="S72" s="315" t="s">
        <v>79</v>
      </c>
      <c r="T72" s="316">
        <v>79</v>
      </c>
      <c r="U72" s="317">
        <v>17</v>
      </c>
      <c r="V72" s="318">
        <v>96</v>
      </c>
      <c r="Y72" s="1637"/>
      <c r="Z72" s="1640" t="s">
        <v>82</v>
      </c>
      <c r="AA72" s="1641"/>
      <c r="AB72" s="333" t="s">
        <v>79</v>
      </c>
      <c r="AC72" s="334">
        <v>5</v>
      </c>
      <c r="AD72" s="335">
        <v>11</v>
      </c>
      <c r="AE72" s="336">
        <v>16</v>
      </c>
    </row>
    <row r="73" spans="16:31" ht="25.2" x14ac:dyDescent="0.3">
      <c r="P73" s="1613"/>
      <c r="Q73" s="1618"/>
      <c r="R73" s="314" t="s">
        <v>5</v>
      </c>
      <c r="S73" s="315" t="s">
        <v>79</v>
      </c>
      <c r="T73" s="316">
        <v>73</v>
      </c>
      <c r="U73" s="317">
        <v>16</v>
      </c>
      <c r="V73" s="318">
        <v>89</v>
      </c>
      <c r="Y73" s="1642" t="s">
        <v>109</v>
      </c>
      <c r="Z73" s="332" t="s">
        <v>85</v>
      </c>
      <c r="AA73" s="332" t="s">
        <v>86</v>
      </c>
      <c r="AB73" s="333" t="s">
        <v>79</v>
      </c>
      <c r="AC73" s="334">
        <v>2</v>
      </c>
      <c r="AD73" s="338"/>
      <c r="AE73" s="336">
        <v>2</v>
      </c>
    </row>
    <row r="74" spans="16:31" ht="25.2" x14ac:dyDescent="0.3">
      <c r="P74" s="1613"/>
      <c r="Q74" s="1619"/>
      <c r="R74" s="314" t="s">
        <v>86</v>
      </c>
      <c r="S74" s="315" t="s">
        <v>79</v>
      </c>
      <c r="T74" s="316">
        <v>133</v>
      </c>
      <c r="U74" s="317">
        <v>53</v>
      </c>
      <c r="V74" s="318">
        <v>186</v>
      </c>
      <c r="Y74" s="1637"/>
      <c r="Z74" s="1640" t="s">
        <v>82</v>
      </c>
      <c r="AA74" s="1641"/>
      <c r="AB74" s="333" t="s">
        <v>79</v>
      </c>
      <c r="AC74" s="334">
        <v>2</v>
      </c>
      <c r="AD74" s="338"/>
      <c r="AE74" s="336">
        <v>2</v>
      </c>
    </row>
    <row r="75" spans="16:31" ht="16.8" x14ac:dyDescent="0.3">
      <c r="P75" s="1616"/>
      <c r="Q75" s="1617" t="s">
        <v>82</v>
      </c>
      <c r="R75" s="1620"/>
      <c r="S75" s="315" t="s">
        <v>79</v>
      </c>
      <c r="T75" s="316">
        <v>285</v>
      </c>
      <c r="U75" s="317">
        <v>86</v>
      </c>
      <c r="V75" s="318">
        <v>371</v>
      </c>
      <c r="Y75" s="1642" t="s">
        <v>110</v>
      </c>
      <c r="Z75" s="1640" t="s">
        <v>85</v>
      </c>
      <c r="AA75" s="332" t="s">
        <v>4</v>
      </c>
      <c r="AB75" s="333" t="s">
        <v>79</v>
      </c>
      <c r="AC75" s="334">
        <v>3</v>
      </c>
      <c r="AD75" s="335">
        <v>4</v>
      </c>
      <c r="AE75" s="336">
        <v>7</v>
      </c>
    </row>
    <row r="76" spans="16:31" ht="16.8" x14ac:dyDescent="0.3">
      <c r="P76" s="1615" t="s">
        <v>109</v>
      </c>
      <c r="Q76" s="1617" t="s">
        <v>85</v>
      </c>
      <c r="R76" s="314" t="s">
        <v>4</v>
      </c>
      <c r="S76" s="315" t="s">
        <v>79</v>
      </c>
      <c r="T76" s="316">
        <v>7</v>
      </c>
      <c r="U76" s="317">
        <v>3</v>
      </c>
      <c r="V76" s="318">
        <v>10</v>
      </c>
      <c r="Y76" s="1636"/>
      <c r="Z76" s="1624"/>
      <c r="AA76" s="332" t="s">
        <v>5</v>
      </c>
      <c r="AB76" s="333" t="s">
        <v>79</v>
      </c>
      <c r="AC76" s="334">
        <v>2</v>
      </c>
      <c r="AD76" s="335">
        <v>1</v>
      </c>
      <c r="AE76" s="336">
        <v>3</v>
      </c>
    </row>
    <row r="77" spans="16:31" ht="25.2" x14ac:dyDescent="0.3">
      <c r="P77" s="1613"/>
      <c r="Q77" s="1618"/>
      <c r="R77" s="314" t="s">
        <v>5</v>
      </c>
      <c r="S77" s="315" t="s">
        <v>79</v>
      </c>
      <c r="T77" s="316">
        <v>11</v>
      </c>
      <c r="U77" s="317">
        <v>0</v>
      </c>
      <c r="V77" s="318">
        <v>11</v>
      </c>
      <c r="Y77" s="1636"/>
      <c r="Z77" s="1639"/>
      <c r="AA77" s="332" t="s">
        <v>86</v>
      </c>
      <c r="AB77" s="333" t="s">
        <v>79</v>
      </c>
      <c r="AC77" s="334">
        <v>3</v>
      </c>
      <c r="AD77" s="335">
        <v>1</v>
      </c>
      <c r="AE77" s="336">
        <v>4</v>
      </c>
    </row>
    <row r="78" spans="16:31" ht="25.2" x14ac:dyDescent="0.3">
      <c r="P78" s="1613"/>
      <c r="Q78" s="1619"/>
      <c r="R78" s="314" t="s">
        <v>86</v>
      </c>
      <c r="S78" s="315" t="s">
        <v>79</v>
      </c>
      <c r="T78" s="316">
        <v>10</v>
      </c>
      <c r="U78" s="317">
        <v>0</v>
      </c>
      <c r="V78" s="318">
        <v>10</v>
      </c>
      <c r="Y78" s="1637"/>
      <c r="Z78" s="1640" t="s">
        <v>82</v>
      </c>
      <c r="AA78" s="1641"/>
      <c r="AB78" s="333" t="s">
        <v>79</v>
      </c>
      <c r="AC78" s="334">
        <v>8</v>
      </c>
      <c r="AD78" s="335">
        <v>6</v>
      </c>
      <c r="AE78" s="336">
        <v>14</v>
      </c>
    </row>
    <row r="79" spans="16:31" ht="17.399999999999999" thickBot="1" x14ac:dyDescent="0.35">
      <c r="P79" s="1616"/>
      <c r="Q79" s="1617" t="s">
        <v>82</v>
      </c>
      <c r="R79" s="1620"/>
      <c r="S79" s="315" t="s">
        <v>79</v>
      </c>
      <c r="T79" s="316">
        <v>28</v>
      </c>
      <c r="U79" s="317">
        <v>3</v>
      </c>
      <c r="V79" s="318">
        <v>31</v>
      </c>
      <c r="Y79" s="1655" t="s">
        <v>111</v>
      </c>
      <c r="Z79" s="1640" t="s">
        <v>85</v>
      </c>
      <c r="AA79" s="332" t="s">
        <v>4</v>
      </c>
      <c r="AB79" s="333" t="s">
        <v>79</v>
      </c>
      <c r="AC79" s="334">
        <v>1</v>
      </c>
      <c r="AD79" s="335">
        <v>2</v>
      </c>
      <c r="AE79" s="336">
        <v>3</v>
      </c>
    </row>
    <row r="80" spans="16:31" ht="16.8" x14ac:dyDescent="0.3">
      <c r="P80" s="1615" t="s">
        <v>110</v>
      </c>
      <c r="Q80" s="1617" t="s">
        <v>85</v>
      </c>
      <c r="R80" s="314" t="s">
        <v>4</v>
      </c>
      <c r="S80" s="315" t="s">
        <v>79</v>
      </c>
      <c r="T80" s="316">
        <v>925</v>
      </c>
      <c r="U80" s="317">
        <v>83</v>
      </c>
      <c r="V80" s="318">
        <v>1008</v>
      </c>
      <c r="Y80" s="1636"/>
      <c r="Z80" s="1624"/>
      <c r="AA80" s="332" t="s">
        <v>5</v>
      </c>
      <c r="AB80" s="333" t="s">
        <v>79</v>
      </c>
      <c r="AC80" s="334">
        <v>4</v>
      </c>
      <c r="AD80" s="335">
        <v>1</v>
      </c>
      <c r="AE80" s="336">
        <v>5</v>
      </c>
    </row>
    <row r="81" spans="16:40" ht="25.2" x14ac:dyDescent="0.3">
      <c r="P81" s="1613"/>
      <c r="Q81" s="1618"/>
      <c r="R81" s="314" t="s">
        <v>5</v>
      </c>
      <c r="S81" s="315" t="s">
        <v>79</v>
      </c>
      <c r="T81" s="316">
        <v>274</v>
      </c>
      <c r="U81" s="317">
        <v>27</v>
      </c>
      <c r="V81" s="318">
        <v>301</v>
      </c>
      <c r="Y81" s="1636"/>
      <c r="Z81" s="1639"/>
      <c r="AA81" s="332" t="s">
        <v>86</v>
      </c>
      <c r="AB81" s="333" t="s">
        <v>79</v>
      </c>
      <c r="AC81" s="334">
        <v>2</v>
      </c>
      <c r="AD81" s="335">
        <v>0</v>
      </c>
      <c r="AE81" s="336">
        <v>2</v>
      </c>
    </row>
    <row r="82" spans="16:40" ht="25.8" thickBot="1" x14ac:dyDescent="0.35">
      <c r="P82" s="1613"/>
      <c r="Q82" s="1619"/>
      <c r="R82" s="314" t="s">
        <v>86</v>
      </c>
      <c r="S82" s="315" t="s">
        <v>79</v>
      </c>
      <c r="T82" s="316">
        <v>272</v>
      </c>
      <c r="U82" s="317">
        <v>22</v>
      </c>
      <c r="V82" s="318">
        <v>294</v>
      </c>
      <c r="Y82" s="1628"/>
      <c r="Z82" s="1656" t="s">
        <v>82</v>
      </c>
      <c r="AA82" s="1657"/>
      <c r="AB82" s="339" t="s">
        <v>79</v>
      </c>
      <c r="AC82" s="340">
        <v>7</v>
      </c>
      <c r="AD82" s="341">
        <v>3</v>
      </c>
      <c r="AE82" s="342">
        <v>10</v>
      </c>
    </row>
    <row r="83" spans="16:40" x14ac:dyDescent="0.3">
      <c r="P83" s="1616"/>
      <c r="Q83" s="1617" t="s">
        <v>82</v>
      </c>
      <c r="R83" s="1620"/>
      <c r="S83" s="315" t="s">
        <v>79</v>
      </c>
      <c r="T83" s="316">
        <v>1471</v>
      </c>
      <c r="U83" s="317">
        <v>132</v>
      </c>
      <c r="V83" s="318">
        <v>1603</v>
      </c>
      <c r="Y83" s="343"/>
      <c r="Z83" s="343"/>
      <c r="AA83" s="343"/>
      <c r="AB83" s="343"/>
      <c r="AC83" s="343"/>
      <c r="AD83" s="343"/>
      <c r="AE83" s="343"/>
    </row>
    <row r="84" spans="16:40" ht="17.399999999999999" thickBot="1" x14ac:dyDescent="0.35">
      <c r="P84" s="1612" t="s">
        <v>111</v>
      </c>
      <c r="Q84" s="1617" t="s">
        <v>85</v>
      </c>
      <c r="R84" s="314" t="s">
        <v>4</v>
      </c>
      <c r="S84" s="315" t="s">
        <v>79</v>
      </c>
      <c r="T84" s="316">
        <v>167</v>
      </c>
      <c r="U84" s="317">
        <v>46</v>
      </c>
      <c r="V84" s="318">
        <v>213</v>
      </c>
      <c r="Y84" s="343"/>
      <c r="Z84" s="343"/>
      <c r="AA84" s="343"/>
      <c r="AB84" s="343"/>
      <c r="AC84" s="343"/>
      <c r="AD84" s="343"/>
      <c r="AE84" s="624">
        <f>AE7+AE9+AE13+AE17+AE21+AE25+AE28+AE32+AE36+AE40+AE44+AE48+AE52+AE56+AE60+AE64+AE68+AE72+AE74+AE78+AE82</f>
        <v>5193</v>
      </c>
    </row>
    <row r="85" spans="16:40" x14ac:dyDescent="0.3">
      <c r="P85" s="1613"/>
      <c r="Q85" s="1618"/>
      <c r="R85" s="314" t="s">
        <v>5</v>
      </c>
      <c r="S85" s="315" t="s">
        <v>79</v>
      </c>
      <c r="T85" s="316">
        <v>214</v>
      </c>
      <c r="U85" s="317">
        <v>22</v>
      </c>
      <c r="V85" s="318">
        <v>236</v>
      </c>
    </row>
    <row r="86" spans="16:40" ht="25.2" x14ac:dyDescent="0.3">
      <c r="P86" s="1613"/>
      <c r="Q86" s="1619"/>
      <c r="R86" s="314" t="s">
        <v>86</v>
      </c>
      <c r="S86" s="315" t="s">
        <v>79</v>
      </c>
      <c r="T86" s="316">
        <v>122</v>
      </c>
      <c r="U86" s="317">
        <v>19</v>
      </c>
      <c r="V86" s="318">
        <v>141</v>
      </c>
    </row>
    <row r="87" spans="16:40" ht="15" thickBot="1" x14ac:dyDescent="0.35">
      <c r="P87" s="1614"/>
      <c r="Q87" s="1653" t="s">
        <v>82</v>
      </c>
      <c r="R87" s="1654"/>
      <c r="S87" s="320" t="s">
        <v>79</v>
      </c>
      <c r="T87" s="321">
        <v>503</v>
      </c>
      <c r="U87" s="322">
        <v>87</v>
      </c>
      <c r="V87" s="323">
        <v>590</v>
      </c>
    </row>
    <row r="88" spans="16:40" x14ac:dyDescent="0.3">
      <c r="P88" s="324"/>
      <c r="Q88" s="324"/>
      <c r="R88" s="324"/>
      <c r="S88" s="324"/>
      <c r="T88" s="324"/>
      <c r="U88" s="324"/>
      <c r="V88" s="625">
        <f>SUM(V4:V87)</f>
        <v>635018</v>
      </c>
    </row>
    <row r="89" spans="16:40" x14ac:dyDescent="0.3">
      <c r="P89" s="324"/>
      <c r="Q89" s="324"/>
      <c r="R89" s="324"/>
      <c r="S89" s="324"/>
      <c r="T89" s="324"/>
      <c r="U89" s="324"/>
      <c r="V89" s="324"/>
    </row>
    <row r="94" spans="16:40" ht="15" thickBot="1" x14ac:dyDescent="0.35">
      <c r="P94" s="1623" t="s">
        <v>90</v>
      </c>
      <c r="Q94" s="1624"/>
      <c r="R94" s="1624"/>
      <c r="S94" s="1624"/>
      <c r="T94" s="1624"/>
      <c r="U94" s="1624"/>
      <c r="V94" s="343"/>
      <c r="Y94" s="1623" t="s">
        <v>112</v>
      </c>
      <c r="Z94" s="1624"/>
      <c r="AA94" s="1624"/>
      <c r="AB94" s="1624"/>
      <c r="AC94" s="1624"/>
      <c r="AD94" s="1624"/>
      <c r="AE94" s="343"/>
    </row>
    <row r="95" spans="16:40" ht="19.2" thickBot="1" x14ac:dyDescent="0.35">
      <c r="P95" s="1658" t="s">
        <v>80</v>
      </c>
      <c r="Q95" s="1659"/>
      <c r="R95" s="403" t="s">
        <v>119</v>
      </c>
      <c r="S95" s="404" t="s">
        <v>120</v>
      </c>
      <c r="T95" s="404" t="s">
        <v>121</v>
      </c>
      <c r="U95" s="379" t="s">
        <v>122</v>
      </c>
      <c r="V95" s="343"/>
      <c r="Y95" s="1658" t="s">
        <v>80</v>
      </c>
      <c r="Z95" s="1659"/>
      <c r="AA95" s="403" t="s">
        <v>119</v>
      </c>
      <c r="AB95" s="404" t="s">
        <v>120</v>
      </c>
      <c r="AC95" s="404" t="s">
        <v>121</v>
      </c>
      <c r="AD95" s="379" t="s">
        <v>122</v>
      </c>
      <c r="AE95" s="343"/>
      <c r="AH95" s="1623" t="s">
        <v>113</v>
      </c>
      <c r="AI95" s="1624"/>
      <c r="AJ95" s="1624"/>
      <c r="AK95" s="1624"/>
      <c r="AL95" s="1624"/>
      <c r="AM95" s="1624"/>
      <c r="AN95" s="343"/>
    </row>
    <row r="96" spans="16:40" ht="19.2" thickBot="1" x14ac:dyDescent="0.35">
      <c r="P96" s="1660" t="s">
        <v>123</v>
      </c>
      <c r="Q96" s="405" t="s">
        <v>91</v>
      </c>
      <c r="R96" s="406">
        <v>2117</v>
      </c>
      <c r="S96" s="407">
        <v>65.42027194066749</v>
      </c>
      <c r="T96" s="407">
        <v>65.42027194066749</v>
      </c>
      <c r="U96" s="408">
        <v>65.42027194066749</v>
      </c>
      <c r="V96" s="343"/>
      <c r="Y96" s="1661" t="s">
        <v>123</v>
      </c>
      <c r="Z96" s="405" t="s">
        <v>91</v>
      </c>
      <c r="AA96" s="406">
        <v>828</v>
      </c>
      <c r="AB96" s="407">
        <v>25.58714462299135</v>
      </c>
      <c r="AC96" s="407">
        <v>49.081209247184347</v>
      </c>
      <c r="AD96" s="408">
        <v>49.081209247184347</v>
      </c>
      <c r="AE96" s="343"/>
      <c r="AH96" s="1658" t="s">
        <v>80</v>
      </c>
      <c r="AI96" s="1659"/>
      <c r="AJ96" s="403" t="s">
        <v>119</v>
      </c>
      <c r="AK96" s="404" t="s">
        <v>120</v>
      </c>
      <c r="AL96" s="404" t="s">
        <v>121</v>
      </c>
      <c r="AM96" s="379" t="s">
        <v>122</v>
      </c>
      <c r="AN96" s="343"/>
    </row>
    <row r="97" spans="16:40" ht="16.8" x14ac:dyDescent="0.3">
      <c r="P97" s="1636"/>
      <c r="Q97" s="409" t="s">
        <v>93</v>
      </c>
      <c r="R97" s="410">
        <v>4</v>
      </c>
      <c r="S97" s="411">
        <v>0.12360939431396785</v>
      </c>
      <c r="T97" s="411">
        <v>0.12360939431396785</v>
      </c>
      <c r="U97" s="412">
        <v>65.543881334981464</v>
      </c>
      <c r="V97" s="343"/>
      <c r="Y97" s="1636"/>
      <c r="Z97" s="409" t="s">
        <v>92</v>
      </c>
      <c r="AA97" s="410">
        <v>2</v>
      </c>
      <c r="AB97" s="411">
        <v>6.1804697156983925E-2</v>
      </c>
      <c r="AC97" s="411">
        <v>0.11855364552459988</v>
      </c>
      <c r="AD97" s="412">
        <v>49.199762892708947</v>
      </c>
      <c r="AE97" s="343"/>
      <c r="AH97" s="1661" t="s">
        <v>123</v>
      </c>
      <c r="AI97" s="405" t="s">
        <v>91</v>
      </c>
      <c r="AJ97" s="406">
        <v>172</v>
      </c>
      <c r="AK97" s="407">
        <v>5.3152039555006176</v>
      </c>
      <c r="AL97" s="407">
        <v>63.703703703703709</v>
      </c>
      <c r="AM97" s="408">
        <v>63.703703703703709</v>
      </c>
      <c r="AN97" s="343"/>
    </row>
    <row r="98" spans="16:40" ht="25.2" x14ac:dyDescent="0.3">
      <c r="P98" s="1636"/>
      <c r="Q98" s="409" t="s">
        <v>94</v>
      </c>
      <c r="R98" s="410">
        <v>4</v>
      </c>
      <c r="S98" s="411">
        <v>0.12360939431396785</v>
      </c>
      <c r="T98" s="411">
        <v>0.12360939431396785</v>
      </c>
      <c r="U98" s="412">
        <v>65.667490729295423</v>
      </c>
      <c r="V98" s="343"/>
      <c r="Y98" s="1636"/>
      <c r="Z98" s="409" t="s">
        <v>93</v>
      </c>
      <c r="AA98" s="410">
        <v>1</v>
      </c>
      <c r="AB98" s="411">
        <v>3.0902348578491962E-2</v>
      </c>
      <c r="AC98" s="411">
        <v>5.9276822762299938E-2</v>
      </c>
      <c r="AD98" s="412">
        <v>49.259039715471253</v>
      </c>
      <c r="AE98" s="343"/>
      <c r="AH98" s="1636"/>
      <c r="AI98" s="409" t="s">
        <v>94</v>
      </c>
      <c r="AJ98" s="410">
        <v>1</v>
      </c>
      <c r="AK98" s="411">
        <v>3.0902348578491962E-2</v>
      </c>
      <c r="AL98" s="411">
        <v>0.37037037037037041</v>
      </c>
      <c r="AM98" s="412">
        <v>64.074074074074076</v>
      </c>
      <c r="AN98" s="343"/>
    </row>
    <row r="99" spans="16:40" ht="33.6" x14ac:dyDescent="0.3">
      <c r="P99" s="1636"/>
      <c r="Q99" s="409" t="s">
        <v>95</v>
      </c>
      <c r="R99" s="410">
        <v>14</v>
      </c>
      <c r="S99" s="411">
        <v>0.43263288009888751</v>
      </c>
      <c r="T99" s="411">
        <v>0.43263288009888751</v>
      </c>
      <c r="U99" s="412">
        <v>66.100123609394316</v>
      </c>
      <c r="V99" s="343"/>
      <c r="Y99" s="1636"/>
      <c r="Z99" s="409" t="s">
        <v>94</v>
      </c>
      <c r="AA99" s="410">
        <v>1</v>
      </c>
      <c r="AB99" s="411">
        <v>3.0902348578491962E-2</v>
      </c>
      <c r="AC99" s="411">
        <v>5.9276822762299938E-2</v>
      </c>
      <c r="AD99" s="412">
        <v>49.318316538233553</v>
      </c>
      <c r="AE99" s="343"/>
      <c r="AH99" s="1636"/>
      <c r="AI99" s="409" t="s">
        <v>96</v>
      </c>
      <c r="AJ99" s="410">
        <v>1</v>
      </c>
      <c r="AK99" s="411">
        <v>3.0902348578491962E-2</v>
      </c>
      <c r="AL99" s="411">
        <v>0.37037037037037041</v>
      </c>
      <c r="AM99" s="412">
        <v>64.444444444444443</v>
      </c>
      <c r="AN99" s="343"/>
    </row>
    <row r="100" spans="16:40" ht="33.6" x14ac:dyDescent="0.3">
      <c r="P100" s="1636"/>
      <c r="Q100" s="409" t="s">
        <v>96</v>
      </c>
      <c r="R100" s="410">
        <v>15</v>
      </c>
      <c r="S100" s="411">
        <v>0.46353522867737945</v>
      </c>
      <c r="T100" s="411">
        <v>0.46353522867737945</v>
      </c>
      <c r="U100" s="412">
        <v>66.563658838071689</v>
      </c>
      <c r="V100" s="343"/>
      <c r="Y100" s="1636"/>
      <c r="Z100" s="409" t="s">
        <v>95</v>
      </c>
      <c r="AA100" s="410">
        <v>2</v>
      </c>
      <c r="AB100" s="411">
        <v>6.1804697156983925E-2</v>
      </c>
      <c r="AC100" s="411">
        <v>0.11855364552459988</v>
      </c>
      <c r="AD100" s="412">
        <v>49.436870183758153</v>
      </c>
      <c r="AE100" s="343"/>
      <c r="AH100" s="1636"/>
      <c r="AI100" s="409" t="s">
        <v>98</v>
      </c>
      <c r="AJ100" s="410">
        <v>30</v>
      </c>
      <c r="AK100" s="411">
        <v>0.9270704573547589</v>
      </c>
      <c r="AL100" s="411">
        <v>11.111111111111111</v>
      </c>
      <c r="AM100" s="412">
        <v>75.555555555555557</v>
      </c>
      <c r="AN100" s="343"/>
    </row>
    <row r="101" spans="16:40" ht="33.6" x14ac:dyDescent="0.3">
      <c r="P101" s="1636"/>
      <c r="Q101" s="409" t="s">
        <v>97</v>
      </c>
      <c r="R101" s="410">
        <v>5</v>
      </c>
      <c r="S101" s="411">
        <v>0.15451174289245984</v>
      </c>
      <c r="T101" s="411">
        <v>0.15451174289245984</v>
      </c>
      <c r="U101" s="412">
        <v>66.718170580964156</v>
      </c>
      <c r="V101" s="343"/>
      <c r="Y101" s="1636"/>
      <c r="Z101" s="409" t="s">
        <v>96</v>
      </c>
      <c r="AA101" s="410">
        <v>13</v>
      </c>
      <c r="AB101" s="411">
        <v>0.40173053152039556</v>
      </c>
      <c r="AC101" s="411">
        <v>0.77059869590989927</v>
      </c>
      <c r="AD101" s="412">
        <v>50.207468879668049</v>
      </c>
      <c r="AE101" s="343"/>
      <c r="AH101" s="1636"/>
      <c r="AI101" s="409" t="s">
        <v>99</v>
      </c>
      <c r="AJ101" s="410">
        <v>2</v>
      </c>
      <c r="AK101" s="411">
        <v>6.1804697156983925E-2</v>
      </c>
      <c r="AL101" s="411">
        <v>0.74074074074074081</v>
      </c>
      <c r="AM101" s="412">
        <v>76.296296296296291</v>
      </c>
      <c r="AN101" s="343"/>
    </row>
    <row r="102" spans="16:40" ht="25.2" x14ac:dyDescent="0.3">
      <c r="P102" s="1636"/>
      <c r="Q102" s="409" t="s">
        <v>98</v>
      </c>
      <c r="R102" s="410">
        <v>271</v>
      </c>
      <c r="S102" s="411">
        <v>8.3745364647713227</v>
      </c>
      <c r="T102" s="411">
        <v>8.3745364647713227</v>
      </c>
      <c r="U102" s="412">
        <v>75.09270704573548</v>
      </c>
      <c r="V102" s="343"/>
      <c r="Y102" s="1636"/>
      <c r="Z102" s="409" t="s">
        <v>98</v>
      </c>
      <c r="AA102" s="410">
        <v>150</v>
      </c>
      <c r="AB102" s="411">
        <v>4.6353522867737942</v>
      </c>
      <c r="AC102" s="411">
        <v>8.8915234143449915</v>
      </c>
      <c r="AD102" s="412">
        <v>59.098992294013044</v>
      </c>
      <c r="AE102" s="343"/>
      <c r="AH102" s="1636"/>
      <c r="AI102" s="409" t="s">
        <v>100</v>
      </c>
      <c r="AJ102" s="410">
        <v>6</v>
      </c>
      <c r="AK102" s="411">
        <v>0.18541409147095181</v>
      </c>
      <c r="AL102" s="411">
        <v>2.2222222222222223</v>
      </c>
      <c r="AM102" s="412">
        <v>78.518518518518519</v>
      </c>
      <c r="AN102" s="343"/>
    </row>
    <row r="103" spans="16:40" ht="16.8" x14ac:dyDescent="0.3">
      <c r="P103" s="1636"/>
      <c r="Q103" s="409" t="s">
        <v>99</v>
      </c>
      <c r="R103" s="410">
        <v>6</v>
      </c>
      <c r="S103" s="411">
        <v>0.18541409147095181</v>
      </c>
      <c r="T103" s="411">
        <v>0.18541409147095181</v>
      </c>
      <c r="U103" s="412">
        <v>75.278121137206426</v>
      </c>
      <c r="V103" s="343"/>
      <c r="Y103" s="1636"/>
      <c r="Z103" s="409" t="s">
        <v>99</v>
      </c>
      <c r="AA103" s="410">
        <v>9</v>
      </c>
      <c r="AB103" s="411">
        <v>0.27812113720642767</v>
      </c>
      <c r="AC103" s="411">
        <v>0.53349140486069946</v>
      </c>
      <c r="AD103" s="412">
        <v>59.632483698873742</v>
      </c>
      <c r="AE103" s="343"/>
      <c r="AH103" s="1636"/>
      <c r="AI103" s="409" t="s">
        <v>101</v>
      </c>
      <c r="AJ103" s="410">
        <v>2</v>
      </c>
      <c r="AK103" s="411">
        <v>6.1804697156983925E-2</v>
      </c>
      <c r="AL103" s="411">
        <v>0.74074074074074081</v>
      </c>
      <c r="AM103" s="412">
        <v>79.259259259259267</v>
      </c>
      <c r="AN103" s="343"/>
    </row>
    <row r="104" spans="16:40" ht="25.2" x14ac:dyDescent="0.3">
      <c r="P104" s="1636"/>
      <c r="Q104" s="409" t="s">
        <v>100</v>
      </c>
      <c r="R104" s="410">
        <v>56</v>
      </c>
      <c r="S104" s="411">
        <v>1.73053152039555</v>
      </c>
      <c r="T104" s="411">
        <v>1.73053152039555</v>
      </c>
      <c r="U104" s="412">
        <v>77.008652657601971</v>
      </c>
      <c r="V104" s="343"/>
      <c r="Y104" s="1636"/>
      <c r="Z104" s="409" t="s">
        <v>100</v>
      </c>
      <c r="AA104" s="410">
        <v>44</v>
      </c>
      <c r="AB104" s="411">
        <v>1.3597033374536465</v>
      </c>
      <c r="AC104" s="411">
        <v>2.6081802015411975</v>
      </c>
      <c r="AD104" s="412">
        <v>62.240663900414937</v>
      </c>
      <c r="AE104" s="343"/>
      <c r="AH104" s="1636"/>
      <c r="AI104" s="409" t="s">
        <v>102</v>
      </c>
      <c r="AJ104" s="410">
        <v>7</v>
      </c>
      <c r="AK104" s="411">
        <v>0.21631644004944375</v>
      </c>
      <c r="AL104" s="411">
        <v>2.5925925925925926</v>
      </c>
      <c r="AM104" s="412">
        <v>81.851851851851848</v>
      </c>
      <c r="AN104" s="343"/>
    </row>
    <row r="105" spans="16:40" ht="16.8" x14ac:dyDescent="0.3">
      <c r="P105" s="1636"/>
      <c r="Q105" s="409" t="s">
        <v>101</v>
      </c>
      <c r="R105" s="410">
        <v>28</v>
      </c>
      <c r="S105" s="411">
        <v>0.86526576019777501</v>
      </c>
      <c r="T105" s="411">
        <v>0.86526576019777501</v>
      </c>
      <c r="U105" s="412">
        <v>77.873918417799743</v>
      </c>
      <c r="V105" s="343"/>
      <c r="Y105" s="1636"/>
      <c r="Z105" s="409" t="s">
        <v>101</v>
      </c>
      <c r="AA105" s="410">
        <v>14</v>
      </c>
      <c r="AB105" s="411">
        <v>0.43263288009888751</v>
      </c>
      <c r="AC105" s="411">
        <v>0.82987551867219922</v>
      </c>
      <c r="AD105" s="412">
        <v>63.070539419087133</v>
      </c>
      <c r="AE105" s="343"/>
      <c r="AH105" s="1636"/>
      <c r="AI105" s="409" t="s">
        <v>103</v>
      </c>
      <c r="AJ105" s="410">
        <v>2</v>
      </c>
      <c r="AK105" s="411">
        <v>6.1804697156983925E-2</v>
      </c>
      <c r="AL105" s="411">
        <v>0.74074074074074081</v>
      </c>
      <c r="AM105" s="412">
        <v>82.592592592592595</v>
      </c>
      <c r="AN105" s="343"/>
    </row>
    <row r="106" spans="16:40" ht="25.2" x14ac:dyDescent="0.3">
      <c r="P106" s="1636"/>
      <c r="Q106" s="409" t="s">
        <v>102</v>
      </c>
      <c r="R106" s="410">
        <v>31</v>
      </c>
      <c r="S106" s="411">
        <v>0.95797280593325085</v>
      </c>
      <c r="T106" s="411">
        <v>0.95797280593325085</v>
      </c>
      <c r="U106" s="412">
        <v>78.83189122373301</v>
      </c>
      <c r="V106" s="343"/>
      <c r="Y106" s="1636"/>
      <c r="Z106" s="409" t="s">
        <v>102</v>
      </c>
      <c r="AA106" s="410">
        <v>33</v>
      </c>
      <c r="AB106" s="411">
        <v>1.019777503090235</v>
      </c>
      <c r="AC106" s="411">
        <v>1.956135151155898</v>
      </c>
      <c r="AD106" s="412">
        <v>65.026674570243031</v>
      </c>
      <c r="AE106" s="343"/>
      <c r="AH106" s="1636"/>
      <c r="AI106" s="409" t="s">
        <v>104</v>
      </c>
      <c r="AJ106" s="410">
        <v>11</v>
      </c>
      <c r="AK106" s="411">
        <v>0.33992583436341162</v>
      </c>
      <c r="AL106" s="411">
        <v>4.0740740740740744</v>
      </c>
      <c r="AM106" s="412">
        <v>86.666666666666671</v>
      </c>
      <c r="AN106" s="343"/>
    </row>
    <row r="107" spans="16:40" ht="16.8" x14ac:dyDescent="0.3">
      <c r="P107" s="1636"/>
      <c r="Q107" s="409" t="s">
        <v>103</v>
      </c>
      <c r="R107" s="410">
        <v>26</v>
      </c>
      <c r="S107" s="411">
        <v>0.80346106304079112</v>
      </c>
      <c r="T107" s="411">
        <v>0.80346106304079112</v>
      </c>
      <c r="U107" s="412">
        <v>79.635352286773795</v>
      </c>
      <c r="V107" s="343"/>
      <c r="Y107" s="1636"/>
      <c r="Z107" s="409" t="s">
        <v>103</v>
      </c>
      <c r="AA107" s="410">
        <v>7</v>
      </c>
      <c r="AB107" s="411">
        <v>0.21631644004944375</v>
      </c>
      <c r="AC107" s="411">
        <v>0.41493775933609961</v>
      </c>
      <c r="AD107" s="412">
        <v>65.441612329579129</v>
      </c>
      <c r="AE107" s="343"/>
      <c r="AH107" s="1636"/>
      <c r="AI107" s="409" t="s">
        <v>105</v>
      </c>
      <c r="AJ107" s="410">
        <v>3</v>
      </c>
      <c r="AK107" s="411">
        <v>9.2707045735475904E-2</v>
      </c>
      <c r="AL107" s="411">
        <v>1.1111111111111112</v>
      </c>
      <c r="AM107" s="412">
        <v>87.777777777777771</v>
      </c>
      <c r="AN107" s="343"/>
    </row>
    <row r="108" spans="16:40" ht="16.8" x14ac:dyDescent="0.3">
      <c r="P108" s="1636"/>
      <c r="Q108" s="409" t="s">
        <v>104</v>
      </c>
      <c r="R108" s="410">
        <v>77</v>
      </c>
      <c r="S108" s="411">
        <v>2.3794808405438812</v>
      </c>
      <c r="T108" s="411">
        <v>2.3794808405438812</v>
      </c>
      <c r="U108" s="412">
        <v>82.014833127317672</v>
      </c>
      <c r="V108" s="343"/>
      <c r="Y108" s="1636"/>
      <c r="Z108" s="409" t="s">
        <v>104</v>
      </c>
      <c r="AA108" s="410">
        <v>180</v>
      </c>
      <c r="AB108" s="411">
        <v>5.5624227441285541</v>
      </c>
      <c r="AC108" s="411">
        <v>10.669828097213989</v>
      </c>
      <c r="AD108" s="412">
        <v>76.111440426793123</v>
      </c>
      <c r="AE108" s="343"/>
      <c r="AH108" s="1636"/>
      <c r="AI108" s="409" t="s">
        <v>106</v>
      </c>
      <c r="AJ108" s="410">
        <v>26</v>
      </c>
      <c r="AK108" s="411">
        <v>0.80346106304079112</v>
      </c>
      <c r="AL108" s="411">
        <v>9.6296296296296298</v>
      </c>
      <c r="AM108" s="412">
        <v>97.407407407407405</v>
      </c>
      <c r="AN108" s="343"/>
    </row>
    <row r="109" spans="16:40" ht="16.8" x14ac:dyDescent="0.3">
      <c r="P109" s="1636"/>
      <c r="Q109" s="409" t="s">
        <v>105</v>
      </c>
      <c r="R109" s="410">
        <v>63</v>
      </c>
      <c r="S109" s="411">
        <v>1.9468479604449938</v>
      </c>
      <c r="T109" s="411">
        <v>1.9468479604449938</v>
      </c>
      <c r="U109" s="412">
        <v>83.96168108776267</v>
      </c>
      <c r="V109" s="343"/>
      <c r="Y109" s="1636"/>
      <c r="Z109" s="409" t="s">
        <v>105</v>
      </c>
      <c r="AA109" s="410">
        <v>54</v>
      </c>
      <c r="AB109" s="411">
        <v>1.6687268232385661</v>
      </c>
      <c r="AC109" s="411">
        <v>3.2009484291641965</v>
      </c>
      <c r="AD109" s="412">
        <v>79.312388855957323</v>
      </c>
      <c r="AE109" s="343"/>
      <c r="AH109" s="1636"/>
      <c r="AI109" s="409" t="s">
        <v>107</v>
      </c>
      <c r="AJ109" s="410">
        <v>6</v>
      </c>
      <c r="AK109" s="411">
        <v>0.18541409147095181</v>
      </c>
      <c r="AL109" s="411">
        <v>2.2222222222222223</v>
      </c>
      <c r="AM109" s="412">
        <v>99.629629629629633</v>
      </c>
      <c r="AN109" s="343"/>
    </row>
    <row r="110" spans="16:40" ht="16.8" x14ac:dyDescent="0.3">
      <c r="P110" s="1636"/>
      <c r="Q110" s="409" t="s">
        <v>106</v>
      </c>
      <c r="R110" s="410">
        <v>432</v>
      </c>
      <c r="S110" s="411">
        <v>13.349814585908529</v>
      </c>
      <c r="T110" s="411">
        <v>13.349814585908529</v>
      </c>
      <c r="U110" s="412">
        <v>97.311495673671203</v>
      </c>
      <c r="V110" s="343"/>
      <c r="Y110" s="1636"/>
      <c r="Z110" s="409" t="s">
        <v>106</v>
      </c>
      <c r="AA110" s="410">
        <v>280</v>
      </c>
      <c r="AB110" s="411">
        <v>8.6526576019777508</v>
      </c>
      <c r="AC110" s="411">
        <v>16.597510373443981</v>
      </c>
      <c r="AD110" s="412">
        <v>95.909899229401304</v>
      </c>
      <c r="AE110" s="343"/>
      <c r="AH110" s="1636"/>
      <c r="AI110" s="409" t="s">
        <v>111</v>
      </c>
      <c r="AJ110" s="410">
        <v>1</v>
      </c>
      <c r="AK110" s="411">
        <v>3.0902348578491962E-2</v>
      </c>
      <c r="AL110" s="411">
        <v>0.37037037037037041</v>
      </c>
      <c r="AM110" s="412">
        <v>100</v>
      </c>
      <c r="AN110" s="343"/>
    </row>
    <row r="111" spans="16:40" ht="16.8" x14ac:dyDescent="0.3">
      <c r="P111" s="1636"/>
      <c r="Q111" s="409" t="s">
        <v>107</v>
      </c>
      <c r="R111" s="410">
        <v>61</v>
      </c>
      <c r="S111" s="411">
        <v>1.8850432632880099</v>
      </c>
      <c r="T111" s="411">
        <v>1.8850432632880099</v>
      </c>
      <c r="U111" s="412">
        <v>99.196538936959215</v>
      </c>
      <c r="V111" s="343"/>
      <c r="Y111" s="1636"/>
      <c r="Z111" s="409" t="s">
        <v>107</v>
      </c>
      <c r="AA111" s="410">
        <v>54</v>
      </c>
      <c r="AB111" s="411">
        <v>1.6687268232385661</v>
      </c>
      <c r="AC111" s="411">
        <v>3.2009484291641965</v>
      </c>
      <c r="AD111" s="412">
        <v>99.110847658565504</v>
      </c>
      <c r="AE111" s="343"/>
      <c r="AH111" s="1636"/>
      <c r="AI111" s="409" t="s">
        <v>82</v>
      </c>
      <c r="AJ111" s="410">
        <v>270</v>
      </c>
      <c r="AK111" s="411">
        <v>8.3436341161928294</v>
      </c>
      <c r="AL111" s="411">
        <v>100</v>
      </c>
      <c r="AM111" s="417"/>
      <c r="AN111" s="343"/>
    </row>
    <row r="112" spans="16:40" ht="16.8" x14ac:dyDescent="0.3">
      <c r="P112" s="1636"/>
      <c r="Q112" s="409" t="s">
        <v>108</v>
      </c>
      <c r="R112" s="410">
        <v>8</v>
      </c>
      <c r="S112" s="411">
        <v>0.2472187886279357</v>
      </c>
      <c r="T112" s="411">
        <v>0.2472187886279357</v>
      </c>
      <c r="U112" s="412">
        <v>99.443757725587147</v>
      </c>
      <c r="V112" s="343"/>
      <c r="Y112" s="1636"/>
      <c r="Z112" s="409" t="s">
        <v>108</v>
      </c>
      <c r="AA112" s="410">
        <v>8</v>
      </c>
      <c r="AB112" s="411">
        <v>0.2472187886279357</v>
      </c>
      <c r="AC112" s="411">
        <v>0.47421458209839951</v>
      </c>
      <c r="AD112" s="412">
        <v>99.585062240663902</v>
      </c>
      <c r="AE112" s="343"/>
      <c r="AH112" s="418" t="s">
        <v>129</v>
      </c>
      <c r="AI112" s="409" t="s">
        <v>130</v>
      </c>
      <c r="AJ112" s="410">
        <v>2966</v>
      </c>
      <c r="AK112" s="411">
        <v>91.656365883807169</v>
      </c>
      <c r="AL112" s="419"/>
      <c r="AM112" s="417"/>
      <c r="AN112" s="343"/>
    </row>
    <row r="113" spans="16:40" ht="34.200000000000003" thickBot="1" x14ac:dyDescent="0.35">
      <c r="P113" s="1636"/>
      <c r="Q113" s="409" t="s">
        <v>109</v>
      </c>
      <c r="R113" s="410">
        <v>1</v>
      </c>
      <c r="S113" s="411">
        <v>3.0902348578491962E-2</v>
      </c>
      <c r="T113" s="411">
        <v>3.0902348578491962E-2</v>
      </c>
      <c r="U113" s="412">
        <v>99.474660074165627</v>
      </c>
      <c r="V113" s="343"/>
      <c r="Y113" s="1636"/>
      <c r="Z113" s="409" t="s">
        <v>109</v>
      </c>
      <c r="AA113" s="410">
        <v>1</v>
      </c>
      <c r="AB113" s="411">
        <v>3.0902348578491962E-2</v>
      </c>
      <c r="AC113" s="411">
        <v>5.9276822762299938E-2</v>
      </c>
      <c r="AD113" s="412">
        <v>99.644339063426202</v>
      </c>
      <c r="AE113" s="343"/>
      <c r="AH113" s="1662" t="s">
        <v>82</v>
      </c>
      <c r="AI113" s="1630"/>
      <c r="AJ113" s="414">
        <v>3236</v>
      </c>
      <c r="AK113" s="415">
        <v>100</v>
      </c>
      <c r="AL113" s="420"/>
      <c r="AM113" s="416"/>
      <c r="AN113" s="343"/>
    </row>
    <row r="114" spans="16:40" ht="16.8" x14ac:dyDescent="0.3">
      <c r="P114" s="1636"/>
      <c r="Q114" s="409" t="s">
        <v>110</v>
      </c>
      <c r="R114" s="410">
        <v>11</v>
      </c>
      <c r="S114" s="411">
        <v>0.33992583436341162</v>
      </c>
      <c r="T114" s="411">
        <v>0.33992583436341162</v>
      </c>
      <c r="U114" s="412">
        <v>99.814585908529054</v>
      </c>
      <c r="V114" s="343"/>
      <c r="Y114" s="1636"/>
      <c r="Z114" s="409" t="s">
        <v>110</v>
      </c>
      <c r="AA114" s="410">
        <v>3</v>
      </c>
      <c r="AB114" s="411">
        <v>9.2707045735475904E-2</v>
      </c>
      <c r="AC114" s="411">
        <v>0.17783046828689983</v>
      </c>
      <c r="AD114" s="412">
        <v>99.822169531713101</v>
      </c>
      <c r="AE114" s="343"/>
    </row>
    <row r="115" spans="16:40" x14ac:dyDescent="0.3">
      <c r="P115" s="1636"/>
      <c r="Q115" s="409" t="s">
        <v>111</v>
      </c>
      <c r="R115" s="410">
        <v>6</v>
      </c>
      <c r="S115" s="411">
        <v>0.18541409147095181</v>
      </c>
      <c r="T115" s="411">
        <v>0.18541409147095181</v>
      </c>
      <c r="U115" s="412">
        <v>100</v>
      </c>
      <c r="V115" s="343"/>
      <c r="Y115" s="1636"/>
      <c r="Z115" s="409" t="s">
        <v>111</v>
      </c>
      <c r="AA115" s="410">
        <v>3</v>
      </c>
      <c r="AB115" s="411">
        <v>9.2707045735475904E-2</v>
      </c>
      <c r="AC115" s="411">
        <v>0.17783046828689983</v>
      </c>
      <c r="AD115" s="412">
        <v>100</v>
      </c>
      <c r="AE115" s="343"/>
    </row>
    <row r="116" spans="16:40" ht="15" thickBot="1" x14ac:dyDescent="0.35">
      <c r="P116" s="1628"/>
      <c r="Q116" s="413" t="s">
        <v>82</v>
      </c>
      <c r="R116" s="414">
        <v>3236</v>
      </c>
      <c r="S116" s="415">
        <v>100</v>
      </c>
      <c r="T116" s="415">
        <v>100</v>
      </c>
      <c r="U116" s="416"/>
      <c r="V116" s="343"/>
      <c r="Y116" s="1636"/>
      <c r="Z116" s="409" t="s">
        <v>82</v>
      </c>
      <c r="AA116" s="410">
        <v>1687</v>
      </c>
      <c r="AB116" s="411">
        <v>52.132262051915944</v>
      </c>
      <c r="AC116" s="411">
        <v>100</v>
      </c>
      <c r="AD116" s="417"/>
      <c r="AE116" s="343"/>
    </row>
    <row r="117" spans="16:40" ht="16.8" x14ac:dyDescent="0.3">
      <c r="Y117" s="418" t="s">
        <v>129</v>
      </c>
      <c r="Z117" s="409" t="s">
        <v>130</v>
      </c>
      <c r="AA117" s="410">
        <v>1549</v>
      </c>
      <c r="AB117" s="411">
        <v>47.867737948084056</v>
      </c>
      <c r="AC117" s="419"/>
      <c r="AD117" s="417"/>
      <c r="AE117" s="343"/>
    </row>
    <row r="118" spans="16:40" ht="15" thickBot="1" x14ac:dyDescent="0.35">
      <c r="Y118" s="1662" t="s">
        <v>82</v>
      </c>
      <c r="Z118" s="1630"/>
      <c r="AA118" s="414">
        <v>3236</v>
      </c>
      <c r="AB118" s="415">
        <v>100</v>
      </c>
      <c r="AC118" s="420"/>
      <c r="AD118" s="416"/>
      <c r="AE118" s="343"/>
    </row>
  </sheetData>
  <mergeCells count="143">
    <mergeCell ref="P94:U94"/>
    <mergeCell ref="P95:Q95"/>
    <mergeCell ref="P96:P116"/>
    <mergeCell ref="Y94:AD94"/>
    <mergeCell ref="Y95:Z95"/>
    <mergeCell ref="Y96:Y116"/>
    <mergeCell ref="Y118:Z118"/>
    <mergeCell ref="AH95:AM95"/>
    <mergeCell ref="AH96:AI96"/>
    <mergeCell ref="AH97:AH111"/>
    <mergeCell ref="AH113:AI113"/>
    <mergeCell ref="Y73:Y74"/>
    <mergeCell ref="Z74:AA74"/>
    <mergeCell ref="Y75:Y78"/>
    <mergeCell ref="Z75:Z77"/>
    <mergeCell ref="Z78:AA78"/>
    <mergeCell ref="Y79:Y82"/>
    <mergeCell ref="Z79:Z81"/>
    <mergeCell ref="Z82:AA82"/>
    <mergeCell ref="Y65:Y68"/>
    <mergeCell ref="Z65:Z67"/>
    <mergeCell ref="Z68:AA68"/>
    <mergeCell ref="Y69:Y72"/>
    <mergeCell ref="Z69:Z71"/>
    <mergeCell ref="Z72:AA72"/>
    <mergeCell ref="Y57:Y60"/>
    <mergeCell ref="Z57:Z59"/>
    <mergeCell ref="Z60:AA60"/>
    <mergeCell ref="Y61:Y64"/>
    <mergeCell ref="Z61:Z63"/>
    <mergeCell ref="Z64:AA64"/>
    <mergeCell ref="Y49:Y52"/>
    <mergeCell ref="Z49:Z51"/>
    <mergeCell ref="Z52:AA52"/>
    <mergeCell ref="Y53:Y56"/>
    <mergeCell ref="Z53:Z55"/>
    <mergeCell ref="Z56:AA56"/>
    <mergeCell ref="Q87:R87"/>
    <mergeCell ref="Q71:R71"/>
    <mergeCell ref="Y26:Y28"/>
    <mergeCell ref="Z26:Z27"/>
    <mergeCell ref="Z28:AA28"/>
    <mergeCell ref="Y29:Y32"/>
    <mergeCell ref="Z29:Z31"/>
    <mergeCell ref="Z32:AA32"/>
    <mergeCell ref="Y18:Y21"/>
    <mergeCell ref="Z18:Z20"/>
    <mergeCell ref="Z21:AA21"/>
    <mergeCell ref="Y22:Y25"/>
    <mergeCell ref="Z22:Z24"/>
    <mergeCell ref="Z25:AA25"/>
    <mergeCell ref="Y41:Y44"/>
    <mergeCell ref="Z41:Z43"/>
    <mergeCell ref="Z44:AA44"/>
    <mergeCell ref="Y45:Y48"/>
    <mergeCell ref="Z45:Z47"/>
    <mergeCell ref="Z48:AA48"/>
    <mergeCell ref="Y33:Y36"/>
    <mergeCell ref="Z33:Z35"/>
    <mergeCell ref="Z36:AA36"/>
    <mergeCell ref="Y37:Y40"/>
    <mergeCell ref="Y1:AE1"/>
    <mergeCell ref="Y2:AB3"/>
    <mergeCell ref="AC2:AD2"/>
    <mergeCell ref="AE2:AE3"/>
    <mergeCell ref="Y4:Y7"/>
    <mergeCell ref="Z4:Z6"/>
    <mergeCell ref="Z7:AA7"/>
    <mergeCell ref="Y8:Y9"/>
    <mergeCell ref="Q68:Q70"/>
    <mergeCell ref="Q36:Q38"/>
    <mergeCell ref="Q39:R39"/>
    <mergeCell ref="V2:V3"/>
    <mergeCell ref="P1:V1"/>
    <mergeCell ref="P2:S3"/>
    <mergeCell ref="T2:U2"/>
    <mergeCell ref="Z9:AA9"/>
    <mergeCell ref="Y10:Y13"/>
    <mergeCell ref="Z10:Z12"/>
    <mergeCell ref="Z13:AA13"/>
    <mergeCell ref="Y14:Y17"/>
    <mergeCell ref="Z14:Z16"/>
    <mergeCell ref="Z17:AA17"/>
    <mergeCell ref="Z37:Z39"/>
    <mergeCell ref="Z40:AA40"/>
    <mergeCell ref="Q44:Q46"/>
    <mergeCell ref="Q47:R47"/>
    <mergeCell ref="Q20:Q22"/>
    <mergeCell ref="Q23:R23"/>
    <mergeCell ref="P24:P27"/>
    <mergeCell ref="Q24:Q26"/>
    <mergeCell ref="Q27:R27"/>
    <mergeCell ref="P28:P31"/>
    <mergeCell ref="Q28:Q30"/>
    <mergeCell ref="Q31:R31"/>
    <mergeCell ref="P4:P7"/>
    <mergeCell ref="Q4:Q6"/>
    <mergeCell ref="Q7:R7"/>
    <mergeCell ref="P8:P11"/>
    <mergeCell ref="Q8:Q10"/>
    <mergeCell ref="Q11:R11"/>
    <mergeCell ref="P80:P83"/>
    <mergeCell ref="Q80:Q82"/>
    <mergeCell ref="Q83:R83"/>
    <mergeCell ref="P32:P35"/>
    <mergeCell ref="Q32:Q34"/>
    <mergeCell ref="Q35:R35"/>
    <mergeCell ref="P36:P39"/>
    <mergeCell ref="P16:P19"/>
    <mergeCell ref="Q16:Q18"/>
    <mergeCell ref="Q19:R19"/>
    <mergeCell ref="P20:P23"/>
    <mergeCell ref="P12:P15"/>
    <mergeCell ref="Q12:Q14"/>
    <mergeCell ref="Q15:R15"/>
    <mergeCell ref="P40:P43"/>
    <mergeCell ref="Q40:Q42"/>
    <mergeCell ref="Q43:R43"/>
    <mergeCell ref="P44:P47"/>
    <mergeCell ref="P84:P87"/>
    <mergeCell ref="P64:P67"/>
    <mergeCell ref="Q64:Q66"/>
    <mergeCell ref="Q67:R67"/>
    <mergeCell ref="P68:P71"/>
    <mergeCell ref="P48:P51"/>
    <mergeCell ref="Q48:Q50"/>
    <mergeCell ref="Q51:R51"/>
    <mergeCell ref="P52:P55"/>
    <mergeCell ref="P72:P75"/>
    <mergeCell ref="Q72:Q74"/>
    <mergeCell ref="Q75:R75"/>
    <mergeCell ref="P76:P79"/>
    <mergeCell ref="Q76:Q78"/>
    <mergeCell ref="Q79:R79"/>
    <mergeCell ref="Q52:Q54"/>
    <mergeCell ref="Q55:R55"/>
    <mergeCell ref="P56:P59"/>
    <mergeCell ref="Q56:Q58"/>
    <mergeCell ref="Q59:R59"/>
    <mergeCell ref="P60:P63"/>
    <mergeCell ref="Q60:Q62"/>
    <mergeCell ref="Q63:R63"/>
    <mergeCell ref="Q84:Q8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1:AR250"/>
  <sheetViews>
    <sheetView workbookViewId="0">
      <selection activeCell="M6" sqref="M6"/>
    </sheetView>
  </sheetViews>
  <sheetFormatPr defaultRowHeight="14.4" x14ac:dyDescent="0.3"/>
  <sheetData>
    <row r="1" spans="13:44" ht="15" customHeight="1" thickBot="1" x14ac:dyDescent="0.35">
      <c r="P1" s="1663" t="s">
        <v>194</v>
      </c>
      <c r="Q1" s="1664"/>
      <c r="R1" s="1664"/>
      <c r="S1" s="1664"/>
      <c r="T1" s="1664"/>
      <c r="U1" s="1664"/>
      <c r="V1" s="1664"/>
      <c r="AB1" s="1663" t="s">
        <v>197</v>
      </c>
      <c r="AC1" s="1664"/>
      <c r="AD1" s="1664"/>
      <c r="AE1" s="1664"/>
      <c r="AF1" s="1664"/>
      <c r="AG1" s="1664"/>
      <c r="AH1" s="1664"/>
      <c r="AL1" s="1663"/>
      <c r="AM1" s="1664"/>
      <c r="AN1" s="1664"/>
      <c r="AO1" s="1664"/>
      <c r="AP1" s="1664"/>
      <c r="AQ1" s="1664"/>
      <c r="AR1" s="1664"/>
    </row>
    <row r="2" spans="13:44" ht="15" customHeight="1" thickBot="1" x14ac:dyDescent="0.35">
      <c r="P2" s="1665" t="s">
        <v>85</v>
      </c>
      <c r="Q2" s="1666"/>
      <c r="R2" s="1666"/>
      <c r="S2" s="1667"/>
      <c r="T2" s="1675" t="s">
        <v>81</v>
      </c>
      <c r="U2" s="1676"/>
      <c r="V2" s="1677" t="s">
        <v>82</v>
      </c>
      <c r="AB2" s="1665" t="s">
        <v>85</v>
      </c>
      <c r="AC2" s="1666"/>
      <c r="AD2" s="1666"/>
      <c r="AE2" s="1667"/>
      <c r="AF2" s="1675" t="s">
        <v>81</v>
      </c>
      <c r="AG2" s="1676"/>
      <c r="AH2" s="1677" t="s">
        <v>82</v>
      </c>
      <c r="AL2" s="1686"/>
      <c r="AM2" s="1689"/>
      <c r="AN2" s="1666"/>
      <c r="AO2" s="1666"/>
      <c r="AP2" s="1666"/>
      <c r="AQ2" s="1666"/>
      <c r="AR2" s="1667"/>
    </row>
    <row r="3" spans="13:44" ht="19.2" thickBot="1" x14ac:dyDescent="0.35">
      <c r="P3" s="1668"/>
      <c r="Q3" s="1669"/>
      <c r="R3" s="1669"/>
      <c r="S3" s="1670"/>
      <c r="T3" s="344" t="s">
        <v>83</v>
      </c>
      <c r="U3" s="345" t="s">
        <v>84</v>
      </c>
      <c r="V3" s="1678"/>
      <c r="AB3" s="1668"/>
      <c r="AC3" s="1669"/>
      <c r="AD3" s="1669"/>
      <c r="AE3" s="1670"/>
      <c r="AF3" s="344" t="s">
        <v>83</v>
      </c>
      <c r="AG3" s="345" t="s">
        <v>84</v>
      </c>
      <c r="AH3" s="1678"/>
      <c r="AL3" s="1687"/>
      <c r="AM3" s="1690"/>
      <c r="AN3" s="1691"/>
      <c r="AO3" s="1692"/>
      <c r="AP3" s="1691"/>
      <c r="AQ3" s="1693"/>
      <c r="AR3" s="1694"/>
    </row>
    <row r="4" spans="13:44" ht="15" thickBot="1" x14ac:dyDescent="0.35">
      <c r="P4" s="1673" t="s">
        <v>4</v>
      </c>
      <c r="Q4" s="1681" t="s">
        <v>168</v>
      </c>
      <c r="R4" s="1681" t="s">
        <v>126</v>
      </c>
      <c r="S4" s="346" t="s">
        <v>79</v>
      </c>
      <c r="T4" s="347">
        <v>6</v>
      </c>
      <c r="U4" s="366">
        <v>2</v>
      </c>
      <c r="V4" s="349">
        <v>8</v>
      </c>
      <c r="AB4" s="1673" t="s">
        <v>4</v>
      </c>
      <c r="AC4" s="1681" t="s">
        <v>169</v>
      </c>
      <c r="AD4" s="1681" t="s">
        <v>124</v>
      </c>
      <c r="AE4" s="346" t="s">
        <v>79</v>
      </c>
      <c r="AF4" s="347">
        <v>0</v>
      </c>
      <c r="AG4" s="366">
        <v>2</v>
      </c>
      <c r="AH4" s="349">
        <v>2</v>
      </c>
      <c r="AL4" s="1688"/>
      <c r="AM4" s="344"/>
      <c r="AN4" s="345"/>
      <c r="AO4" s="345"/>
      <c r="AP4" s="345"/>
      <c r="AQ4" s="345"/>
      <c r="AR4" s="371"/>
    </row>
    <row r="5" spans="13:44" ht="16.8" x14ac:dyDescent="0.3">
      <c r="P5" s="1672"/>
      <c r="Q5" s="1664"/>
      <c r="R5" s="1680"/>
      <c r="S5" s="350" t="s">
        <v>192</v>
      </c>
      <c r="T5" s="351">
        <v>4.3636363636363633</v>
      </c>
      <c r="U5" s="359">
        <v>3.6363636363636367</v>
      </c>
      <c r="V5" s="353">
        <v>8</v>
      </c>
      <c r="AB5" s="1672"/>
      <c r="AC5" s="1664"/>
      <c r="AD5" s="1680"/>
      <c r="AE5" s="350" t="s">
        <v>192</v>
      </c>
      <c r="AF5" s="351">
        <v>1.1111111111111112</v>
      </c>
      <c r="AG5" s="359">
        <v>0.88888888888888884</v>
      </c>
      <c r="AH5" s="353">
        <v>2</v>
      </c>
      <c r="AL5" s="372"/>
      <c r="AM5" s="347"/>
      <c r="AN5" s="373"/>
      <c r="AO5" s="366"/>
      <c r="AP5" s="373"/>
      <c r="AQ5" s="366"/>
      <c r="AR5" s="374"/>
    </row>
    <row r="6" spans="13:44" ht="15" thickBot="1" x14ac:dyDescent="0.35">
      <c r="M6" s="221">
        <f>T6+T16+T24+T34+T44+AF8+AF16+AF24+AF36</f>
        <v>31</v>
      </c>
      <c r="N6" s="221">
        <f>U6+U16+U24+U44+AG8+AG16+AG24+AG36+AG42</f>
        <v>18</v>
      </c>
      <c r="P6" s="1672"/>
      <c r="Q6" s="1664"/>
      <c r="R6" s="1679" t="s">
        <v>127</v>
      </c>
      <c r="S6" s="354" t="s">
        <v>79</v>
      </c>
      <c r="T6" s="355">
        <v>4</v>
      </c>
      <c r="U6" s="358">
        <v>4</v>
      </c>
      <c r="V6" s="357">
        <v>8</v>
      </c>
      <c r="AB6" s="1672"/>
      <c r="AC6" s="1664"/>
      <c r="AD6" s="1679" t="s">
        <v>126</v>
      </c>
      <c r="AE6" s="354" t="s">
        <v>79</v>
      </c>
      <c r="AF6" s="355">
        <v>4</v>
      </c>
      <c r="AG6" s="358">
        <v>2</v>
      </c>
      <c r="AH6" s="357">
        <v>6</v>
      </c>
      <c r="AL6" s="375"/>
      <c r="AM6" s="376"/>
      <c r="AN6" s="362"/>
      <c r="AO6" s="377"/>
      <c r="AP6" s="362"/>
      <c r="AQ6" s="377"/>
      <c r="AR6" s="363"/>
    </row>
    <row r="7" spans="13:44" ht="16.8" x14ac:dyDescent="0.3">
      <c r="P7" s="1672"/>
      <c r="Q7" s="1664"/>
      <c r="R7" s="1680"/>
      <c r="S7" s="350" t="s">
        <v>192</v>
      </c>
      <c r="T7" s="351">
        <v>4.3636363636363633</v>
      </c>
      <c r="U7" s="359">
        <v>3.6363636363636367</v>
      </c>
      <c r="V7" s="353">
        <v>8</v>
      </c>
      <c r="AB7" s="1672"/>
      <c r="AC7" s="1664"/>
      <c r="AD7" s="1680"/>
      <c r="AE7" s="350" t="s">
        <v>192</v>
      </c>
      <c r="AF7" s="351">
        <v>3.333333333333333</v>
      </c>
      <c r="AG7" s="359">
        <v>2.6666666666666665</v>
      </c>
      <c r="AH7" s="353">
        <v>6</v>
      </c>
      <c r="AL7" s="364"/>
      <c r="AM7" s="364"/>
      <c r="AN7" s="364"/>
      <c r="AO7" s="364"/>
      <c r="AP7" s="364"/>
      <c r="AQ7" s="364"/>
      <c r="AR7" s="364"/>
    </row>
    <row r="8" spans="13:44" ht="15" thickBot="1" x14ac:dyDescent="0.35">
      <c r="P8" s="1672"/>
      <c r="Q8" s="1664"/>
      <c r="R8" s="1679" t="s">
        <v>128</v>
      </c>
      <c r="S8" s="354" t="s">
        <v>79</v>
      </c>
      <c r="T8" s="355">
        <v>2</v>
      </c>
      <c r="U8" s="358">
        <v>4</v>
      </c>
      <c r="V8" s="357">
        <v>6</v>
      </c>
      <c r="AB8" s="1672"/>
      <c r="AC8" s="1664"/>
      <c r="AD8" s="1679" t="s">
        <v>127</v>
      </c>
      <c r="AE8" s="354" t="s">
        <v>79</v>
      </c>
      <c r="AF8" s="355">
        <v>8</v>
      </c>
      <c r="AG8" s="358">
        <v>4</v>
      </c>
      <c r="AH8" s="357">
        <v>12</v>
      </c>
      <c r="AL8" s="1663" t="s">
        <v>200</v>
      </c>
      <c r="AM8" s="1664"/>
      <c r="AN8" s="1664"/>
      <c r="AO8" s="1664"/>
      <c r="AP8" s="1664"/>
      <c r="AQ8" s="1664"/>
      <c r="AR8" s="1664"/>
    </row>
    <row r="9" spans="13:44" ht="19.2" thickBot="1" x14ac:dyDescent="0.35">
      <c r="P9" s="1672"/>
      <c r="Q9" s="1680"/>
      <c r="R9" s="1680"/>
      <c r="S9" s="350" t="s">
        <v>192</v>
      </c>
      <c r="T9" s="351">
        <v>3.2727272727272725</v>
      </c>
      <c r="U9" s="359">
        <v>2.7272727272727271</v>
      </c>
      <c r="V9" s="353">
        <v>6</v>
      </c>
      <c r="AB9" s="1672"/>
      <c r="AC9" s="1664"/>
      <c r="AD9" s="1680"/>
      <c r="AE9" s="350" t="s">
        <v>192</v>
      </c>
      <c r="AF9" s="351">
        <v>6.6666666666666661</v>
      </c>
      <c r="AG9" s="359">
        <v>5.333333333333333</v>
      </c>
      <c r="AH9" s="353">
        <v>12</v>
      </c>
      <c r="AL9" s="1665" t="s">
        <v>85</v>
      </c>
      <c r="AM9" s="1666"/>
      <c r="AN9" s="1666"/>
      <c r="AO9" s="1667"/>
      <c r="AP9" s="1675" t="s">
        <v>81</v>
      </c>
      <c r="AQ9" s="1676"/>
      <c r="AR9" s="1677" t="s">
        <v>82</v>
      </c>
    </row>
    <row r="10" spans="13:44" ht="19.2" thickBot="1" x14ac:dyDescent="0.35">
      <c r="P10" s="1672"/>
      <c r="Q10" s="1679" t="s">
        <v>82</v>
      </c>
      <c r="R10" s="1682"/>
      <c r="S10" s="354" t="s">
        <v>79</v>
      </c>
      <c r="T10" s="355">
        <v>12</v>
      </c>
      <c r="U10" s="358">
        <v>10</v>
      </c>
      <c r="V10" s="357">
        <v>22</v>
      </c>
      <c r="AB10" s="1672"/>
      <c r="AC10" s="1664"/>
      <c r="AD10" s="1679" t="s">
        <v>128</v>
      </c>
      <c r="AE10" s="354" t="s">
        <v>79</v>
      </c>
      <c r="AF10" s="355">
        <v>3</v>
      </c>
      <c r="AG10" s="358">
        <v>4</v>
      </c>
      <c r="AH10" s="357">
        <v>7</v>
      </c>
      <c r="AL10" s="1668"/>
      <c r="AM10" s="1669"/>
      <c r="AN10" s="1669"/>
      <c r="AO10" s="1670"/>
      <c r="AP10" s="344" t="s">
        <v>83</v>
      </c>
      <c r="AQ10" s="345" t="s">
        <v>84</v>
      </c>
      <c r="AR10" s="1678"/>
    </row>
    <row r="11" spans="13:44" ht="17.399999999999999" thickBot="1" x14ac:dyDescent="0.35">
      <c r="P11" s="1674"/>
      <c r="Q11" s="1680"/>
      <c r="R11" s="1680"/>
      <c r="S11" s="350" t="s">
        <v>192</v>
      </c>
      <c r="T11" s="351">
        <v>12</v>
      </c>
      <c r="U11" s="359">
        <v>10</v>
      </c>
      <c r="V11" s="353">
        <v>22</v>
      </c>
      <c r="AB11" s="1672"/>
      <c r="AC11" s="1680"/>
      <c r="AD11" s="1680"/>
      <c r="AE11" s="350" t="s">
        <v>192</v>
      </c>
      <c r="AF11" s="351">
        <v>3.8888888888888888</v>
      </c>
      <c r="AG11" s="359">
        <v>3.1111111111111107</v>
      </c>
      <c r="AH11" s="353">
        <v>7</v>
      </c>
      <c r="AL11" s="1685" t="s">
        <v>86</v>
      </c>
      <c r="AM11" s="1681" t="s">
        <v>201</v>
      </c>
      <c r="AN11" s="1681" t="s">
        <v>126</v>
      </c>
      <c r="AO11" s="346" t="s">
        <v>79</v>
      </c>
      <c r="AP11" s="347">
        <v>1</v>
      </c>
      <c r="AQ11" s="366">
        <v>2</v>
      </c>
      <c r="AR11" s="349">
        <v>3</v>
      </c>
    </row>
    <row r="12" spans="13:44" ht="16.8" x14ac:dyDescent="0.3">
      <c r="P12" s="1683" t="s">
        <v>5</v>
      </c>
      <c r="Q12" s="1679" t="s">
        <v>168</v>
      </c>
      <c r="R12" s="1679" t="s">
        <v>125</v>
      </c>
      <c r="S12" s="354" t="s">
        <v>79</v>
      </c>
      <c r="T12" s="355">
        <v>1</v>
      </c>
      <c r="U12" s="358">
        <v>0</v>
      </c>
      <c r="V12" s="357">
        <v>1</v>
      </c>
      <c r="AB12" s="1672"/>
      <c r="AC12" s="1679" t="s">
        <v>82</v>
      </c>
      <c r="AD12" s="1682"/>
      <c r="AE12" s="354" t="s">
        <v>79</v>
      </c>
      <c r="AF12" s="355">
        <v>15</v>
      </c>
      <c r="AG12" s="358">
        <v>12</v>
      </c>
      <c r="AH12" s="357">
        <v>27</v>
      </c>
      <c r="AL12" s="1672"/>
      <c r="AM12" s="1680"/>
      <c r="AN12" s="1680"/>
      <c r="AO12" s="350" t="s">
        <v>192</v>
      </c>
      <c r="AP12" s="351">
        <v>1</v>
      </c>
      <c r="AQ12" s="359">
        <v>2</v>
      </c>
      <c r="AR12" s="353">
        <v>3</v>
      </c>
    </row>
    <row r="13" spans="13:44" ht="17.399999999999999" thickBot="1" x14ac:dyDescent="0.35">
      <c r="P13" s="1672"/>
      <c r="Q13" s="1664"/>
      <c r="R13" s="1680"/>
      <c r="S13" s="350" t="s">
        <v>192</v>
      </c>
      <c r="T13" s="351">
        <v>0.76470588235294112</v>
      </c>
      <c r="U13" s="359">
        <v>0.23529411764705882</v>
      </c>
      <c r="V13" s="353">
        <v>1</v>
      </c>
      <c r="AB13" s="1674"/>
      <c r="AC13" s="1680"/>
      <c r="AD13" s="1680"/>
      <c r="AE13" s="350" t="s">
        <v>192</v>
      </c>
      <c r="AF13" s="351">
        <v>15</v>
      </c>
      <c r="AG13" s="359">
        <v>12</v>
      </c>
      <c r="AH13" s="353">
        <v>27</v>
      </c>
      <c r="AL13" s="1672"/>
      <c r="AM13" s="1684" t="s">
        <v>82</v>
      </c>
      <c r="AN13" s="1682"/>
      <c r="AO13" s="354" t="s">
        <v>79</v>
      </c>
      <c r="AP13" s="355">
        <v>1</v>
      </c>
      <c r="AQ13" s="358">
        <v>2</v>
      </c>
      <c r="AR13" s="357">
        <v>3</v>
      </c>
    </row>
    <row r="14" spans="13:44" ht="17.399999999999999" thickBot="1" x14ac:dyDescent="0.35">
      <c r="P14" s="1672"/>
      <c r="Q14" s="1664"/>
      <c r="R14" s="1679" t="s">
        <v>126</v>
      </c>
      <c r="S14" s="354" t="s">
        <v>79</v>
      </c>
      <c r="T14" s="355">
        <v>5</v>
      </c>
      <c r="U14" s="358">
        <v>2</v>
      </c>
      <c r="V14" s="357">
        <v>7</v>
      </c>
      <c r="AB14" s="1683" t="s">
        <v>5</v>
      </c>
      <c r="AC14" s="1679" t="s">
        <v>169</v>
      </c>
      <c r="AD14" s="1679" t="s">
        <v>126</v>
      </c>
      <c r="AE14" s="354" t="s">
        <v>79</v>
      </c>
      <c r="AF14" s="355">
        <v>3</v>
      </c>
      <c r="AG14" s="358">
        <v>0</v>
      </c>
      <c r="AH14" s="357">
        <v>3</v>
      </c>
      <c r="AL14" s="1668"/>
      <c r="AM14" s="1669"/>
      <c r="AN14" s="1669"/>
      <c r="AO14" s="360" t="s">
        <v>192</v>
      </c>
      <c r="AP14" s="361">
        <v>1</v>
      </c>
      <c r="AQ14" s="362">
        <v>2</v>
      </c>
      <c r="AR14" s="363">
        <v>3</v>
      </c>
    </row>
    <row r="15" spans="13:44" ht="16.8" x14ac:dyDescent="0.3">
      <c r="P15" s="1672"/>
      <c r="Q15" s="1664"/>
      <c r="R15" s="1680"/>
      <c r="S15" s="350" t="s">
        <v>192</v>
      </c>
      <c r="T15" s="351">
        <v>5.3529411764705879</v>
      </c>
      <c r="U15" s="359">
        <v>1.6470588235294117</v>
      </c>
      <c r="V15" s="353">
        <v>7</v>
      </c>
      <c r="AB15" s="1672"/>
      <c r="AC15" s="1664"/>
      <c r="AD15" s="1680"/>
      <c r="AE15" s="350" t="s">
        <v>192</v>
      </c>
      <c r="AF15" s="351">
        <v>2.4</v>
      </c>
      <c r="AG15" s="359">
        <v>0.6</v>
      </c>
      <c r="AH15" s="353">
        <v>3</v>
      </c>
    </row>
    <row r="16" spans="13:44" x14ac:dyDescent="0.3">
      <c r="P16" s="1672"/>
      <c r="Q16" s="1664"/>
      <c r="R16" s="1679" t="s">
        <v>127</v>
      </c>
      <c r="S16" s="354" t="s">
        <v>79</v>
      </c>
      <c r="T16" s="355">
        <v>3</v>
      </c>
      <c r="U16" s="358">
        <v>1</v>
      </c>
      <c r="V16" s="357">
        <v>4</v>
      </c>
      <c r="AB16" s="1672"/>
      <c r="AC16" s="1664"/>
      <c r="AD16" s="1679" t="s">
        <v>127</v>
      </c>
      <c r="AE16" s="354" t="s">
        <v>79</v>
      </c>
      <c r="AF16" s="355">
        <v>1</v>
      </c>
      <c r="AG16" s="358">
        <v>0</v>
      </c>
      <c r="AH16" s="357">
        <v>1</v>
      </c>
    </row>
    <row r="17" spans="16:34" ht="16.8" x14ac:dyDescent="0.3">
      <c r="P17" s="1672"/>
      <c r="Q17" s="1664"/>
      <c r="R17" s="1680"/>
      <c r="S17" s="350" t="s">
        <v>192</v>
      </c>
      <c r="T17" s="351">
        <v>3.0588235294117645</v>
      </c>
      <c r="U17" s="359">
        <v>0.94117647058823528</v>
      </c>
      <c r="V17" s="353">
        <v>4</v>
      </c>
      <c r="AB17" s="1672"/>
      <c r="AC17" s="1664"/>
      <c r="AD17" s="1680"/>
      <c r="AE17" s="350" t="s">
        <v>192</v>
      </c>
      <c r="AF17" s="351">
        <v>0.8</v>
      </c>
      <c r="AG17" s="359">
        <v>0.2</v>
      </c>
      <c r="AH17" s="353">
        <v>1</v>
      </c>
    </row>
    <row r="18" spans="16:34" x14ac:dyDescent="0.3">
      <c r="P18" s="1672"/>
      <c r="Q18" s="1664"/>
      <c r="R18" s="1679" t="s">
        <v>128</v>
      </c>
      <c r="S18" s="354" t="s">
        <v>79</v>
      </c>
      <c r="T18" s="355">
        <v>4</v>
      </c>
      <c r="U18" s="358">
        <v>1</v>
      </c>
      <c r="V18" s="357">
        <v>5</v>
      </c>
      <c r="AB18" s="1672"/>
      <c r="AC18" s="1664"/>
      <c r="AD18" s="1679" t="s">
        <v>128</v>
      </c>
      <c r="AE18" s="354" t="s">
        <v>79</v>
      </c>
      <c r="AF18" s="355">
        <v>0</v>
      </c>
      <c r="AG18" s="358">
        <v>1</v>
      </c>
      <c r="AH18" s="357">
        <v>1</v>
      </c>
    </row>
    <row r="19" spans="16:34" ht="16.8" x14ac:dyDescent="0.3">
      <c r="P19" s="1672"/>
      <c r="Q19" s="1680"/>
      <c r="R19" s="1680"/>
      <c r="S19" s="350" t="s">
        <v>192</v>
      </c>
      <c r="T19" s="351">
        <v>3.8235294117647061</v>
      </c>
      <c r="U19" s="359">
        <v>1.1764705882352942</v>
      </c>
      <c r="V19" s="353">
        <v>5</v>
      </c>
      <c r="AB19" s="1672"/>
      <c r="AC19" s="1680"/>
      <c r="AD19" s="1680"/>
      <c r="AE19" s="350" t="s">
        <v>192</v>
      </c>
      <c r="AF19" s="351">
        <v>0.8</v>
      </c>
      <c r="AG19" s="359">
        <v>0.2</v>
      </c>
      <c r="AH19" s="353">
        <v>1</v>
      </c>
    </row>
    <row r="20" spans="16:34" x14ac:dyDescent="0.3">
      <c r="P20" s="1672"/>
      <c r="Q20" s="1679" t="s">
        <v>82</v>
      </c>
      <c r="R20" s="1682"/>
      <c r="S20" s="354" t="s">
        <v>79</v>
      </c>
      <c r="T20" s="355">
        <v>13</v>
      </c>
      <c r="U20" s="358">
        <v>4</v>
      </c>
      <c r="V20" s="357">
        <v>17</v>
      </c>
      <c r="AB20" s="1672"/>
      <c r="AC20" s="1679" t="s">
        <v>82</v>
      </c>
      <c r="AD20" s="1682"/>
      <c r="AE20" s="354" t="s">
        <v>79</v>
      </c>
      <c r="AF20" s="355">
        <v>4</v>
      </c>
      <c r="AG20" s="358">
        <v>1</v>
      </c>
      <c r="AH20" s="357">
        <v>5</v>
      </c>
    </row>
    <row r="21" spans="16:34" ht="16.8" x14ac:dyDescent="0.3">
      <c r="P21" s="1674"/>
      <c r="Q21" s="1680"/>
      <c r="R21" s="1680"/>
      <c r="S21" s="350" t="s">
        <v>192</v>
      </c>
      <c r="T21" s="351">
        <v>13</v>
      </c>
      <c r="U21" s="359">
        <v>4</v>
      </c>
      <c r="V21" s="353">
        <v>17</v>
      </c>
      <c r="AB21" s="1674"/>
      <c r="AC21" s="1680"/>
      <c r="AD21" s="1680"/>
      <c r="AE21" s="350" t="s">
        <v>192</v>
      </c>
      <c r="AF21" s="351">
        <v>4</v>
      </c>
      <c r="AG21" s="359">
        <v>1</v>
      </c>
      <c r="AH21" s="353">
        <v>5</v>
      </c>
    </row>
    <row r="22" spans="16:34" ht="15" thickBot="1" x14ac:dyDescent="0.35">
      <c r="P22" s="1671" t="s">
        <v>86</v>
      </c>
      <c r="Q22" s="1679" t="s">
        <v>168</v>
      </c>
      <c r="R22" s="1679" t="s">
        <v>126</v>
      </c>
      <c r="S22" s="354" t="s">
        <v>79</v>
      </c>
      <c r="T22" s="355">
        <v>9</v>
      </c>
      <c r="U22" s="358">
        <v>3</v>
      </c>
      <c r="V22" s="357">
        <v>12</v>
      </c>
      <c r="AB22" s="1671" t="s">
        <v>86</v>
      </c>
      <c r="AC22" s="1679" t="s">
        <v>169</v>
      </c>
      <c r="AD22" s="1679" t="s">
        <v>126</v>
      </c>
      <c r="AE22" s="354" t="s">
        <v>79</v>
      </c>
      <c r="AF22" s="355">
        <v>4</v>
      </c>
      <c r="AG22" s="358">
        <v>4</v>
      </c>
      <c r="AH22" s="357">
        <v>8</v>
      </c>
    </row>
    <row r="23" spans="16:34" ht="16.8" x14ac:dyDescent="0.3">
      <c r="P23" s="1672"/>
      <c r="Q23" s="1664"/>
      <c r="R23" s="1680"/>
      <c r="S23" s="350" t="s">
        <v>192</v>
      </c>
      <c r="T23" s="351">
        <v>8</v>
      </c>
      <c r="U23" s="359">
        <v>4</v>
      </c>
      <c r="V23" s="353">
        <v>12</v>
      </c>
      <c r="AB23" s="1672"/>
      <c r="AC23" s="1664"/>
      <c r="AD23" s="1680"/>
      <c r="AE23" s="350" t="s">
        <v>192</v>
      </c>
      <c r="AF23" s="351">
        <v>3.84</v>
      </c>
      <c r="AG23" s="359">
        <v>4.16</v>
      </c>
      <c r="AH23" s="353">
        <v>8</v>
      </c>
    </row>
    <row r="24" spans="16:34" x14ac:dyDescent="0.3">
      <c r="P24" s="1672"/>
      <c r="Q24" s="1664"/>
      <c r="R24" s="1679" t="s">
        <v>127</v>
      </c>
      <c r="S24" s="354" t="s">
        <v>79</v>
      </c>
      <c r="T24" s="355">
        <v>5</v>
      </c>
      <c r="U24" s="358">
        <v>4</v>
      </c>
      <c r="V24" s="357">
        <v>9</v>
      </c>
      <c r="AB24" s="1672"/>
      <c r="AC24" s="1664"/>
      <c r="AD24" s="1679" t="s">
        <v>127</v>
      </c>
      <c r="AE24" s="354" t="s">
        <v>79</v>
      </c>
      <c r="AF24" s="355">
        <v>5</v>
      </c>
      <c r="AG24" s="358">
        <v>4</v>
      </c>
      <c r="AH24" s="357">
        <v>9</v>
      </c>
    </row>
    <row r="25" spans="16:34" ht="16.8" x14ac:dyDescent="0.3">
      <c r="P25" s="1672"/>
      <c r="Q25" s="1664"/>
      <c r="R25" s="1680"/>
      <c r="S25" s="350" t="s">
        <v>192</v>
      </c>
      <c r="T25" s="351">
        <v>6</v>
      </c>
      <c r="U25" s="359">
        <v>3</v>
      </c>
      <c r="V25" s="353">
        <v>9</v>
      </c>
      <c r="AB25" s="1672"/>
      <c r="AC25" s="1664"/>
      <c r="AD25" s="1680"/>
      <c r="AE25" s="350" t="s">
        <v>192</v>
      </c>
      <c r="AF25" s="351">
        <v>4.32</v>
      </c>
      <c r="AG25" s="359">
        <v>4.68</v>
      </c>
      <c r="AH25" s="353">
        <v>9</v>
      </c>
    </row>
    <row r="26" spans="16:34" x14ac:dyDescent="0.3">
      <c r="P26" s="1672"/>
      <c r="Q26" s="1664"/>
      <c r="R26" s="1679" t="s">
        <v>128</v>
      </c>
      <c r="S26" s="354" t="s">
        <v>79</v>
      </c>
      <c r="T26" s="355">
        <v>2</v>
      </c>
      <c r="U26" s="358">
        <v>1</v>
      </c>
      <c r="V26" s="357">
        <v>3</v>
      </c>
      <c r="AB26" s="1672"/>
      <c r="AC26" s="1664"/>
      <c r="AD26" s="1679" t="s">
        <v>128</v>
      </c>
      <c r="AE26" s="354" t="s">
        <v>79</v>
      </c>
      <c r="AF26" s="355">
        <v>3</v>
      </c>
      <c r="AG26" s="358">
        <v>5</v>
      </c>
      <c r="AH26" s="357">
        <v>8</v>
      </c>
    </row>
    <row r="27" spans="16:34" ht="16.8" x14ac:dyDescent="0.3">
      <c r="P27" s="1672"/>
      <c r="Q27" s="1680"/>
      <c r="R27" s="1680"/>
      <c r="S27" s="350" t="s">
        <v>192</v>
      </c>
      <c r="T27" s="351">
        <v>2</v>
      </c>
      <c r="U27" s="359">
        <v>1</v>
      </c>
      <c r="V27" s="353">
        <v>3</v>
      </c>
      <c r="AB27" s="1672"/>
      <c r="AC27" s="1680"/>
      <c r="AD27" s="1680"/>
      <c r="AE27" s="350" t="s">
        <v>192</v>
      </c>
      <c r="AF27" s="351">
        <v>3.84</v>
      </c>
      <c r="AG27" s="359">
        <v>4.16</v>
      </c>
      <c r="AH27" s="353">
        <v>8</v>
      </c>
    </row>
    <row r="28" spans="16:34" ht="15" thickBot="1" x14ac:dyDescent="0.35">
      <c r="P28" s="1672"/>
      <c r="Q28" s="1684" t="s">
        <v>82</v>
      </c>
      <c r="R28" s="1682"/>
      <c r="S28" s="354" t="s">
        <v>79</v>
      </c>
      <c r="T28" s="355">
        <v>16</v>
      </c>
      <c r="U28" s="358">
        <v>8</v>
      </c>
      <c r="V28" s="357">
        <v>24</v>
      </c>
      <c r="AB28" s="1672"/>
      <c r="AC28" s="1684" t="s">
        <v>82</v>
      </c>
      <c r="AD28" s="1682"/>
      <c r="AE28" s="354" t="s">
        <v>79</v>
      </c>
      <c r="AF28" s="355">
        <v>12</v>
      </c>
      <c r="AG28" s="358">
        <v>13</v>
      </c>
      <c r="AH28" s="357">
        <v>25</v>
      </c>
    </row>
    <row r="29" spans="16:34" ht="17.399999999999999" thickBot="1" x14ac:dyDescent="0.35">
      <c r="P29" s="1668"/>
      <c r="Q29" s="1669"/>
      <c r="R29" s="1669"/>
      <c r="S29" s="360" t="s">
        <v>192</v>
      </c>
      <c r="T29" s="361">
        <v>16</v>
      </c>
      <c r="U29" s="362">
        <v>8</v>
      </c>
      <c r="V29" s="363">
        <v>24</v>
      </c>
      <c r="AB29" s="1668"/>
      <c r="AC29" s="1669"/>
      <c r="AD29" s="1669"/>
      <c r="AE29" s="360" t="s">
        <v>192</v>
      </c>
      <c r="AF29" s="361">
        <v>12</v>
      </c>
      <c r="AG29" s="362">
        <v>13</v>
      </c>
      <c r="AH29" s="363">
        <v>25</v>
      </c>
    </row>
    <row r="31" spans="16:34" ht="15" thickBot="1" x14ac:dyDescent="0.35">
      <c r="P31" s="1663" t="s">
        <v>195</v>
      </c>
      <c r="Q31" s="1664"/>
      <c r="R31" s="1664"/>
      <c r="S31" s="1664"/>
      <c r="T31" s="1664"/>
      <c r="U31" s="1664"/>
      <c r="V31" s="364"/>
      <c r="AB31" s="1663" t="s">
        <v>198</v>
      </c>
      <c r="AC31" s="1664"/>
      <c r="AD31" s="1664"/>
      <c r="AE31" s="1664"/>
      <c r="AF31" s="1664"/>
      <c r="AG31" s="1664"/>
      <c r="AH31" s="1664"/>
    </row>
    <row r="32" spans="16:34" ht="19.2" thickBot="1" x14ac:dyDescent="0.35">
      <c r="P32" s="1665" t="s">
        <v>85</v>
      </c>
      <c r="Q32" s="1666"/>
      <c r="R32" s="1666"/>
      <c r="S32" s="1667"/>
      <c r="T32" s="365" t="s">
        <v>81</v>
      </c>
      <c r="U32" s="1677" t="s">
        <v>82</v>
      </c>
      <c r="V32" s="364"/>
      <c r="AB32" s="1665" t="s">
        <v>85</v>
      </c>
      <c r="AC32" s="1666"/>
      <c r="AD32" s="1666"/>
      <c r="AE32" s="1667"/>
      <c r="AF32" s="1675" t="s">
        <v>81</v>
      </c>
      <c r="AG32" s="1676"/>
      <c r="AH32" s="1677" t="s">
        <v>82</v>
      </c>
    </row>
    <row r="33" spans="16:34" ht="19.2" thickBot="1" x14ac:dyDescent="0.35">
      <c r="P33" s="1668"/>
      <c r="Q33" s="1669"/>
      <c r="R33" s="1669"/>
      <c r="S33" s="1670"/>
      <c r="T33" s="344" t="s">
        <v>84</v>
      </c>
      <c r="U33" s="1678"/>
      <c r="V33" s="364"/>
      <c r="AB33" s="1668"/>
      <c r="AC33" s="1669"/>
      <c r="AD33" s="1669"/>
      <c r="AE33" s="1670"/>
      <c r="AF33" s="344" t="s">
        <v>83</v>
      </c>
      <c r="AG33" s="345" t="s">
        <v>84</v>
      </c>
      <c r="AH33" s="1678"/>
    </row>
    <row r="34" spans="16:34" ht="15" thickBot="1" x14ac:dyDescent="0.35">
      <c r="P34" s="1685" t="s">
        <v>5</v>
      </c>
      <c r="Q34" s="1681" t="s">
        <v>172</v>
      </c>
      <c r="R34" s="1681" t="s">
        <v>127</v>
      </c>
      <c r="S34" s="346" t="s">
        <v>79</v>
      </c>
      <c r="T34" s="347">
        <v>1</v>
      </c>
      <c r="U34" s="349">
        <v>1</v>
      </c>
      <c r="V34" s="364"/>
      <c r="AB34" s="1673" t="s">
        <v>4</v>
      </c>
      <c r="AC34" s="1681" t="s">
        <v>170</v>
      </c>
      <c r="AD34" s="1681" t="s">
        <v>125</v>
      </c>
      <c r="AE34" s="346" t="s">
        <v>79</v>
      </c>
      <c r="AF34" s="347">
        <v>0</v>
      </c>
      <c r="AG34" s="366">
        <v>1</v>
      </c>
      <c r="AH34" s="349">
        <v>1</v>
      </c>
    </row>
    <row r="35" spans="16:34" ht="16.8" x14ac:dyDescent="0.3">
      <c r="P35" s="1672"/>
      <c r="Q35" s="1680"/>
      <c r="R35" s="1680"/>
      <c r="S35" s="350" t="s">
        <v>192</v>
      </c>
      <c r="T35" s="351">
        <v>1</v>
      </c>
      <c r="U35" s="353">
        <v>1</v>
      </c>
      <c r="V35" s="364"/>
      <c r="AB35" s="1672"/>
      <c r="AC35" s="1664"/>
      <c r="AD35" s="1680"/>
      <c r="AE35" s="350" t="s">
        <v>192</v>
      </c>
      <c r="AF35" s="351">
        <v>0.75</v>
      </c>
      <c r="AG35" s="359">
        <v>0.25</v>
      </c>
      <c r="AH35" s="353">
        <v>1</v>
      </c>
    </row>
    <row r="36" spans="16:34" ht="15" thickBot="1" x14ac:dyDescent="0.35">
      <c r="P36" s="1672"/>
      <c r="Q36" s="1684" t="s">
        <v>82</v>
      </c>
      <c r="R36" s="1682"/>
      <c r="S36" s="354" t="s">
        <v>79</v>
      </c>
      <c r="T36" s="355">
        <v>1</v>
      </c>
      <c r="U36" s="357">
        <v>1</v>
      </c>
      <c r="V36" s="364"/>
      <c r="AB36" s="1672"/>
      <c r="AC36" s="1664"/>
      <c r="AD36" s="1679" t="s">
        <v>127</v>
      </c>
      <c r="AE36" s="354" t="s">
        <v>79</v>
      </c>
      <c r="AF36" s="355">
        <v>3</v>
      </c>
      <c r="AG36" s="358">
        <v>0</v>
      </c>
      <c r="AH36" s="357">
        <v>3</v>
      </c>
    </row>
    <row r="37" spans="16:34" ht="17.399999999999999" thickBot="1" x14ac:dyDescent="0.35">
      <c r="P37" s="1668"/>
      <c r="Q37" s="1669"/>
      <c r="R37" s="1669"/>
      <c r="S37" s="360" t="s">
        <v>192</v>
      </c>
      <c r="T37" s="361">
        <v>1</v>
      </c>
      <c r="U37" s="363">
        <v>1</v>
      </c>
      <c r="V37" s="364"/>
      <c r="AB37" s="1672"/>
      <c r="AC37" s="1680"/>
      <c r="AD37" s="1680"/>
      <c r="AE37" s="350" t="s">
        <v>192</v>
      </c>
      <c r="AF37" s="351">
        <v>2.25</v>
      </c>
      <c r="AG37" s="359">
        <v>0.75</v>
      </c>
      <c r="AH37" s="353">
        <v>3</v>
      </c>
    </row>
    <row r="38" spans="16:34" x14ac:dyDescent="0.3">
      <c r="AB38" s="1672"/>
      <c r="AC38" s="1679" t="s">
        <v>82</v>
      </c>
      <c r="AD38" s="1682"/>
      <c r="AE38" s="354" t="s">
        <v>79</v>
      </c>
      <c r="AF38" s="355">
        <v>3</v>
      </c>
      <c r="AG38" s="358">
        <v>1</v>
      </c>
      <c r="AH38" s="357">
        <v>4</v>
      </c>
    </row>
    <row r="39" spans="16:34" ht="17.399999999999999" thickBot="1" x14ac:dyDescent="0.35">
      <c r="P39" s="1663" t="s">
        <v>196</v>
      </c>
      <c r="Q39" s="1664"/>
      <c r="R39" s="1664"/>
      <c r="S39" s="1664"/>
      <c r="T39" s="1664"/>
      <c r="U39" s="1664"/>
      <c r="V39" s="1664"/>
      <c r="AB39" s="1674"/>
      <c r="AC39" s="1680"/>
      <c r="AD39" s="1680"/>
      <c r="AE39" s="350" t="s">
        <v>192</v>
      </c>
      <c r="AF39" s="351">
        <v>3</v>
      </c>
      <c r="AG39" s="359">
        <v>1</v>
      </c>
      <c r="AH39" s="353">
        <v>4</v>
      </c>
    </row>
    <row r="40" spans="16:34" ht="15" thickBot="1" x14ac:dyDescent="0.35">
      <c r="P40" s="1665" t="s">
        <v>85</v>
      </c>
      <c r="Q40" s="1666"/>
      <c r="R40" s="1666"/>
      <c r="S40" s="1667"/>
      <c r="T40" s="1675" t="s">
        <v>81</v>
      </c>
      <c r="U40" s="1676"/>
      <c r="V40" s="1677" t="s">
        <v>82</v>
      </c>
      <c r="AB40" s="1671" t="s">
        <v>86</v>
      </c>
      <c r="AC40" s="1679" t="s">
        <v>170</v>
      </c>
      <c r="AD40" s="1679" t="s">
        <v>125</v>
      </c>
      <c r="AE40" s="354" t="s">
        <v>79</v>
      </c>
      <c r="AF40" s="369"/>
      <c r="AG40" s="358">
        <v>1</v>
      </c>
      <c r="AH40" s="357">
        <v>1</v>
      </c>
    </row>
    <row r="41" spans="16:34" ht="19.2" thickBot="1" x14ac:dyDescent="0.35">
      <c r="P41" s="1668"/>
      <c r="Q41" s="1669"/>
      <c r="R41" s="1669"/>
      <c r="S41" s="1670"/>
      <c r="T41" s="344" t="s">
        <v>83</v>
      </c>
      <c r="U41" s="345" t="s">
        <v>84</v>
      </c>
      <c r="V41" s="1678"/>
      <c r="AB41" s="1672"/>
      <c r="AC41" s="1664"/>
      <c r="AD41" s="1680"/>
      <c r="AE41" s="350" t="s">
        <v>192</v>
      </c>
      <c r="AF41" s="368"/>
      <c r="AG41" s="359">
        <v>1</v>
      </c>
      <c r="AH41" s="353">
        <v>1</v>
      </c>
    </row>
    <row r="42" spans="16:34" ht="15" customHeight="1" x14ac:dyDescent="0.3">
      <c r="P42" s="1673" t="s">
        <v>4</v>
      </c>
      <c r="Q42" s="1681" t="s">
        <v>191</v>
      </c>
      <c r="R42" s="1681" t="s">
        <v>126</v>
      </c>
      <c r="S42" s="346" t="s">
        <v>79</v>
      </c>
      <c r="T42" s="347">
        <v>2</v>
      </c>
      <c r="U42" s="348"/>
      <c r="V42" s="349">
        <v>2</v>
      </c>
      <c r="AB42" s="1672"/>
      <c r="AC42" s="1664"/>
      <c r="AD42" s="1679" t="s">
        <v>127</v>
      </c>
      <c r="AE42" s="354" t="s">
        <v>79</v>
      </c>
      <c r="AF42" s="369"/>
      <c r="AG42" s="358">
        <v>1</v>
      </c>
      <c r="AH42" s="357">
        <v>1</v>
      </c>
    </row>
    <row r="43" spans="16:34" ht="15" customHeight="1" x14ac:dyDescent="0.3">
      <c r="P43" s="1672"/>
      <c r="Q43" s="1664"/>
      <c r="R43" s="1680"/>
      <c r="S43" s="350" t="s">
        <v>192</v>
      </c>
      <c r="T43" s="351">
        <v>2</v>
      </c>
      <c r="U43" s="352"/>
      <c r="V43" s="353">
        <v>2</v>
      </c>
      <c r="AB43" s="1672"/>
      <c r="AC43" s="1680"/>
      <c r="AD43" s="1680"/>
      <c r="AE43" s="350" t="s">
        <v>192</v>
      </c>
      <c r="AF43" s="368"/>
      <c r="AG43" s="359">
        <v>1</v>
      </c>
      <c r="AH43" s="353">
        <v>1</v>
      </c>
    </row>
    <row r="44" spans="16:34" ht="15" thickBot="1" x14ac:dyDescent="0.35">
      <c r="P44" s="1672"/>
      <c r="Q44" s="1664"/>
      <c r="R44" s="1679" t="s">
        <v>127</v>
      </c>
      <c r="S44" s="354" t="s">
        <v>79</v>
      </c>
      <c r="T44" s="355">
        <v>1</v>
      </c>
      <c r="U44" s="356"/>
      <c r="V44" s="357">
        <v>1</v>
      </c>
      <c r="AB44" s="1672"/>
      <c r="AC44" s="1684" t="s">
        <v>82</v>
      </c>
      <c r="AD44" s="1682"/>
      <c r="AE44" s="354" t="s">
        <v>79</v>
      </c>
      <c r="AF44" s="369"/>
      <c r="AG44" s="358">
        <v>2</v>
      </c>
      <c r="AH44" s="357">
        <v>2</v>
      </c>
    </row>
    <row r="45" spans="16:34" ht="17.399999999999999" thickBot="1" x14ac:dyDescent="0.35">
      <c r="P45" s="1672"/>
      <c r="Q45" s="1680"/>
      <c r="R45" s="1680"/>
      <c r="S45" s="350" t="s">
        <v>192</v>
      </c>
      <c r="T45" s="351">
        <v>1</v>
      </c>
      <c r="U45" s="352"/>
      <c r="V45" s="353">
        <v>1</v>
      </c>
      <c r="AB45" s="1668"/>
      <c r="AC45" s="1669"/>
      <c r="AD45" s="1669"/>
      <c r="AE45" s="360" t="s">
        <v>192</v>
      </c>
      <c r="AF45" s="370"/>
      <c r="AG45" s="362">
        <v>2</v>
      </c>
      <c r="AH45" s="363">
        <v>2</v>
      </c>
    </row>
    <row r="46" spans="16:34" x14ac:dyDescent="0.3">
      <c r="P46" s="1672"/>
      <c r="Q46" s="1679" t="s">
        <v>82</v>
      </c>
      <c r="R46" s="1682"/>
      <c r="S46" s="354" t="s">
        <v>79</v>
      </c>
      <c r="T46" s="355">
        <v>3</v>
      </c>
      <c r="U46" s="356"/>
      <c r="V46" s="357">
        <v>3</v>
      </c>
    </row>
    <row r="47" spans="16:34" ht="17.399999999999999" thickBot="1" x14ac:dyDescent="0.35">
      <c r="P47" s="1674"/>
      <c r="Q47" s="1680"/>
      <c r="R47" s="1680"/>
      <c r="S47" s="350" t="s">
        <v>192</v>
      </c>
      <c r="T47" s="351">
        <v>3</v>
      </c>
      <c r="U47" s="352"/>
      <c r="V47" s="353">
        <v>3</v>
      </c>
      <c r="AB47" s="1663" t="s">
        <v>199</v>
      </c>
      <c r="AC47" s="1664"/>
      <c r="AD47" s="1664"/>
      <c r="AE47" s="1664"/>
      <c r="AF47" s="1664"/>
      <c r="AG47" s="1664"/>
      <c r="AH47" s="1664"/>
    </row>
    <row r="48" spans="16:34" ht="15.6" thickBot="1" x14ac:dyDescent="0.35">
      <c r="P48" s="1683" t="s">
        <v>5</v>
      </c>
      <c r="Q48" s="1679" t="s">
        <v>191</v>
      </c>
      <c r="R48" s="1679" t="s">
        <v>126</v>
      </c>
      <c r="S48" s="354" t="s">
        <v>79</v>
      </c>
      <c r="T48" s="369"/>
      <c r="U48" s="358">
        <v>1</v>
      </c>
      <c r="V48" s="357">
        <v>1</v>
      </c>
      <c r="AB48" s="1665" t="s">
        <v>85</v>
      </c>
      <c r="AC48" s="1666"/>
      <c r="AD48" s="1666"/>
      <c r="AE48" s="1667"/>
      <c r="AF48" s="1675" t="s">
        <v>81</v>
      </c>
      <c r="AG48" s="1676"/>
      <c r="AH48" s="1677" t="s">
        <v>82</v>
      </c>
    </row>
    <row r="49" spans="16:34" ht="19.2" thickBot="1" x14ac:dyDescent="0.35">
      <c r="P49" s="1672"/>
      <c r="Q49" s="1680"/>
      <c r="R49" s="1680"/>
      <c r="S49" s="350" t="s">
        <v>192</v>
      </c>
      <c r="T49" s="368"/>
      <c r="U49" s="359">
        <v>1</v>
      </c>
      <c r="V49" s="353">
        <v>1</v>
      </c>
      <c r="AB49" s="1668"/>
      <c r="AC49" s="1669"/>
      <c r="AD49" s="1669"/>
      <c r="AE49" s="1670"/>
      <c r="AF49" s="344" t="s">
        <v>83</v>
      </c>
      <c r="AG49" s="345" t="s">
        <v>84</v>
      </c>
      <c r="AH49" s="1678"/>
    </row>
    <row r="50" spans="16:34" x14ac:dyDescent="0.3">
      <c r="P50" s="1672"/>
      <c r="Q50" s="1679" t="s">
        <v>82</v>
      </c>
      <c r="R50" s="1682"/>
      <c r="S50" s="354" t="s">
        <v>79</v>
      </c>
      <c r="T50" s="369"/>
      <c r="U50" s="358">
        <v>1</v>
      </c>
      <c r="V50" s="357">
        <v>1</v>
      </c>
      <c r="AB50" s="1673" t="s">
        <v>4</v>
      </c>
      <c r="AC50" s="1681" t="s">
        <v>193</v>
      </c>
      <c r="AD50" s="1681" t="s">
        <v>126</v>
      </c>
      <c r="AE50" s="346" t="s">
        <v>79</v>
      </c>
      <c r="AF50" s="347">
        <v>2</v>
      </c>
      <c r="AG50" s="348"/>
      <c r="AH50" s="349">
        <v>2</v>
      </c>
    </row>
    <row r="51" spans="16:34" ht="16.8" x14ac:dyDescent="0.3">
      <c r="P51" s="1674"/>
      <c r="Q51" s="1680"/>
      <c r="R51" s="1680"/>
      <c r="S51" s="350" t="s">
        <v>192</v>
      </c>
      <c r="T51" s="368"/>
      <c r="U51" s="359">
        <v>1</v>
      </c>
      <c r="V51" s="353">
        <v>1</v>
      </c>
      <c r="AB51" s="1672"/>
      <c r="AC51" s="1680"/>
      <c r="AD51" s="1680"/>
      <c r="AE51" s="350" t="s">
        <v>192</v>
      </c>
      <c r="AF51" s="351">
        <v>2</v>
      </c>
      <c r="AG51" s="352"/>
      <c r="AH51" s="353">
        <v>2</v>
      </c>
    </row>
    <row r="52" spans="16:34" ht="15" thickBot="1" x14ac:dyDescent="0.35">
      <c r="P52" s="1671" t="s">
        <v>86</v>
      </c>
      <c r="Q52" s="1679" t="s">
        <v>191</v>
      </c>
      <c r="R52" s="1679" t="s">
        <v>126</v>
      </c>
      <c r="S52" s="354" t="s">
        <v>79</v>
      </c>
      <c r="T52" s="355">
        <v>1</v>
      </c>
      <c r="U52" s="356"/>
      <c r="V52" s="357">
        <v>1</v>
      </c>
      <c r="AB52" s="1672"/>
      <c r="AC52" s="1679" t="s">
        <v>82</v>
      </c>
      <c r="AD52" s="1682"/>
      <c r="AE52" s="354" t="s">
        <v>79</v>
      </c>
      <c r="AF52" s="355">
        <v>2</v>
      </c>
      <c r="AG52" s="356"/>
      <c r="AH52" s="357">
        <v>2</v>
      </c>
    </row>
    <row r="53" spans="16:34" ht="16.8" x14ac:dyDescent="0.3">
      <c r="P53" s="1672"/>
      <c r="Q53" s="1680"/>
      <c r="R53" s="1680"/>
      <c r="S53" s="350" t="s">
        <v>192</v>
      </c>
      <c r="T53" s="351">
        <v>1</v>
      </c>
      <c r="U53" s="352"/>
      <c r="V53" s="353">
        <v>1</v>
      </c>
      <c r="AB53" s="1674"/>
      <c r="AC53" s="1680"/>
      <c r="AD53" s="1680"/>
      <c r="AE53" s="350" t="s">
        <v>192</v>
      </c>
      <c r="AF53" s="351">
        <v>2</v>
      </c>
      <c r="AG53" s="352"/>
      <c r="AH53" s="353">
        <v>2</v>
      </c>
    </row>
    <row r="54" spans="16:34" ht="15" thickBot="1" x14ac:dyDescent="0.35">
      <c r="P54" s="1672"/>
      <c r="Q54" s="1684" t="s">
        <v>82</v>
      </c>
      <c r="R54" s="1682"/>
      <c r="S54" s="354" t="s">
        <v>79</v>
      </c>
      <c r="T54" s="355">
        <v>1</v>
      </c>
      <c r="U54" s="356"/>
      <c r="V54" s="357">
        <v>1</v>
      </c>
      <c r="AB54" s="1683" t="s">
        <v>5</v>
      </c>
      <c r="AC54" s="1679" t="s">
        <v>193</v>
      </c>
      <c r="AD54" s="1679" t="s">
        <v>126</v>
      </c>
      <c r="AE54" s="354" t="s">
        <v>79</v>
      </c>
      <c r="AF54" s="355">
        <v>2</v>
      </c>
      <c r="AG54" s="356"/>
      <c r="AH54" s="357">
        <v>2</v>
      </c>
    </row>
    <row r="55" spans="16:34" ht="17.399999999999999" thickBot="1" x14ac:dyDescent="0.35">
      <c r="P55" s="1668"/>
      <c r="Q55" s="1669"/>
      <c r="R55" s="1669"/>
      <c r="S55" s="360" t="s">
        <v>192</v>
      </c>
      <c r="T55" s="361">
        <v>1</v>
      </c>
      <c r="U55" s="367"/>
      <c r="V55" s="363">
        <v>1</v>
      </c>
      <c r="AB55" s="1672"/>
      <c r="AC55" s="1680"/>
      <c r="AD55" s="1680"/>
      <c r="AE55" s="350" t="s">
        <v>192</v>
      </c>
      <c r="AF55" s="351">
        <v>2</v>
      </c>
      <c r="AG55" s="352"/>
      <c r="AH55" s="353">
        <v>2</v>
      </c>
    </row>
    <row r="56" spans="16:34" x14ac:dyDescent="0.3">
      <c r="AB56" s="1672"/>
      <c r="AC56" s="1679" t="s">
        <v>82</v>
      </c>
      <c r="AD56" s="1682"/>
      <c r="AE56" s="354" t="s">
        <v>79</v>
      </c>
      <c r="AF56" s="355">
        <v>2</v>
      </c>
      <c r="AG56" s="356"/>
      <c r="AH56" s="357">
        <v>2</v>
      </c>
    </row>
    <row r="57" spans="16:34" ht="16.8" x14ac:dyDescent="0.3">
      <c r="AB57" s="1674"/>
      <c r="AC57" s="1680"/>
      <c r="AD57" s="1680"/>
      <c r="AE57" s="350" t="s">
        <v>192</v>
      </c>
      <c r="AF57" s="351">
        <v>2</v>
      </c>
      <c r="AG57" s="352"/>
      <c r="AH57" s="353">
        <v>2</v>
      </c>
    </row>
    <row r="58" spans="16:34" ht="15" thickBot="1" x14ac:dyDescent="0.35">
      <c r="AB58" s="1671" t="s">
        <v>86</v>
      </c>
      <c r="AC58" s="1679" t="s">
        <v>193</v>
      </c>
      <c r="AD58" s="1679" t="s">
        <v>126</v>
      </c>
      <c r="AE58" s="354" t="s">
        <v>79</v>
      </c>
      <c r="AF58" s="355">
        <v>2</v>
      </c>
      <c r="AG58" s="358">
        <v>2</v>
      </c>
      <c r="AH58" s="357">
        <v>4</v>
      </c>
    </row>
    <row r="59" spans="16:34" ht="16.8" x14ac:dyDescent="0.3">
      <c r="AB59" s="1672"/>
      <c r="AC59" s="1680"/>
      <c r="AD59" s="1680"/>
      <c r="AE59" s="350" t="s">
        <v>192</v>
      </c>
      <c r="AF59" s="351">
        <v>2</v>
      </c>
      <c r="AG59" s="359">
        <v>2</v>
      </c>
      <c r="AH59" s="353">
        <v>4</v>
      </c>
    </row>
    <row r="60" spans="16:34" ht="15" thickBot="1" x14ac:dyDescent="0.35">
      <c r="AB60" s="1672"/>
      <c r="AC60" s="1684" t="s">
        <v>82</v>
      </c>
      <c r="AD60" s="1682"/>
      <c r="AE60" s="354" t="s">
        <v>79</v>
      </c>
      <c r="AF60" s="355">
        <v>2</v>
      </c>
      <c r="AG60" s="358">
        <v>2</v>
      </c>
      <c r="AH60" s="357">
        <v>4</v>
      </c>
    </row>
    <row r="61" spans="16:34" ht="17.399999999999999" thickBot="1" x14ac:dyDescent="0.35">
      <c r="AB61" s="1668"/>
      <c r="AC61" s="1669"/>
      <c r="AD61" s="1669"/>
      <c r="AE61" s="360" t="s">
        <v>192</v>
      </c>
      <c r="AF61" s="361">
        <v>2</v>
      </c>
      <c r="AG61" s="362">
        <v>2</v>
      </c>
      <c r="AH61" s="363">
        <v>4</v>
      </c>
    </row>
    <row r="84" ht="15" customHeight="1" x14ac:dyDescent="0.3"/>
    <row r="85" ht="15" customHeight="1" x14ac:dyDescent="0.3"/>
    <row r="86" ht="42" customHeight="1" x14ac:dyDescent="0.3"/>
    <row r="87" ht="16.8" customHeight="1" x14ac:dyDescent="0.3"/>
    <row r="91" ht="14.4" customHeight="1" x14ac:dyDescent="0.3"/>
    <row r="94" ht="15" customHeight="1" x14ac:dyDescent="0.3"/>
    <row r="95" ht="15" customHeight="1" x14ac:dyDescent="0.3"/>
    <row r="99" ht="14.4" customHeight="1" x14ac:dyDescent="0.3"/>
    <row r="103" ht="16.8" customHeight="1" x14ac:dyDescent="0.3"/>
    <row r="105" ht="19.2" customHeight="1" x14ac:dyDescent="0.3"/>
    <row r="106" ht="15" customHeight="1" x14ac:dyDescent="0.3"/>
    <row r="107" ht="15" customHeight="1" x14ac:dyDescent="0.3"/>
    <row r="108" ht="15" customHeight="1" x14ac:dyDescent="0.3"/>
    <row r="109" ht="15" customHeight="1" x14ac:dyDescent="0.3"/>
    <row r="110" ht="37.200000000000003" customHeight="1" x14ac:dyDescent="0.3"/>
    <row r="111" ht="14.4" customHeight="1" x14ac:dyDescent="0.3"/>
    <row r="112" ht="15" customHeight="1" x14ac:dyDescent="0.3"/>
    <row r="115" ht="16.8" customHeight="1" x14ac:dyDescent="0.3"/>
    <row r="117" ht="15" customHeight="1" x14ac:dyDescent="0.3"/>
    <row r="118" ht="19.2" customHeight="1" x14ac:dyDescent="0.3"/>
    <row r="120" ht="15" customHeight="1" x14ac:dyDescent="0.3"/>
    <row r="124" ht="14.4" customHeight="1" x14ac:dyDescent="0.3"/>
    <row r="126" ht="15" customHeight="1" x14ac:dyDescent="0.3"/>
    <row r="127" ht="17.399999999999999" customHeight="1" x14ac:dyDescent="0.3"/>
    <row r="132" ht="16.8" customHeight="1" x14ac:dyDescent="0.3"/>
    <row r="133" ht="16.8" customHeight="1" x14ac:dyDescent="0.3"/>
    <row r="134" ht="17.399999999999999" customHeight="1" x14ac:dyDescent="0.3"/>
    <row r="135" ht="15" customHeight="1" x14ac:dyDescent="0.3"/>
    <row r="136" ht="40.799999999999997" customHeight="1" x14ac:dyDescent="0.3"/>
    <row r="137" ht="17.399999999999999" customHeight="1" x14ac:dyDescent="0.3"/>
    <row r="140" ht="17.399999999999999" customHeight="1" x14ac:dyDescent="0.3"/>
    <row r="144" ht="14.4" customHeight="1" x14ac:dyDescent="0.3"/>
    <row r="148" ht="14.4" customHeight="1" x14ac:dyDescent="0.3"/>
    <row r="152" ht="15" customHeight="1" x14ac:dyDescent="0.3"/>
    <row r="154" ht="15" customHeight="1" x14ac:dyDescent="0.3"/>
    <row r="155" ht="15" customHeight="1" x14ac:dyDescent="0.3"/>
    <row r="156" ht="14.4" customHeight="1" x14ac:dyDescent="0.3"/>
    <row r="157" ht="16.8" customHeight="1" x14ac:dyDescent="0.3"/>
    <row r="161" ht="15" customHeight="1" x14ac:dyDescent="0.3"/>
    <row r="162" ht="15" customHeight="1" x14ac:dyDescent="0.3"/>
    <row r="164" ht="16.8" customHeight="1" x14ac:dyDescent="0.3"/>
    <row r="166" ht="14.4" customHeight="1" x14ac:dyDescent="0.3"/>
    <row r="170" ht="14.4" customHeight="1" x14ac:dyDescent="0.3"/>
    <row r="174" ht="16.8" customHeight="1" x14ac:dyDescent="0.3"/>
    <row r="178" ht="14.4" customHeight="1" x14ac:dyDescent="0.3"/>
    <row r="182" ht="14.4" customHeight="1" x14ac:dyDescent="0.3"/>
    <row r="186" ht="14.4" customHeight="1" x14ac:dyDescent="0.3"/>
    <row r="189" ht="16.8" customHeight="1" x14ac:dyDescent="0.3"/>
    <row r="190" ht="14.4" customHeight="1" x14ac:dyDescent="0.3"/>
    <row r="194" ht="15" customHeight="1" x14ac:dyDescent="0.3"/>
    <row r="198" ht="14.4" customHeight="1" x14ac:dyDescent="0.3"/>
    <row r="204" ht="17.399999999999999" customHeight="1" x14ac:dyDescent="0.3"/>
    <row r="221" ht="15" customHeight="1" x14ac:dyDescent="0.3"/>
    <row r="222" ht="15" customHeight="1" x14ac:dyDescent="0.3"/>
    <row r="224" ht="16.8" customHeight="1" x14ac:dyDescent="0.3"/>
    <row r="228" ht="16.8" customHeight="1" x14ac:dyDescent="0.3"/>
    <row r="232" ht="16.8" customHeight="1" x14ac:dyDescent="0.3"/>
    <row r="239" ht="16.8" customHeight="1" x14ac:dyDescent="0.3"/>
    <row r="250" ht="17.399999999999999" customHeight="1" x14ac:dyDescent="0.3"/>
  </sheetData>
  <mergeCells count="114">
    <mergeCell ref="AL9:AO10"/>
    <mergeCell ref="AP9:AQ9"/>
    <mergeCell ref="AR9:AR10"/>
    <mergeCell ref="AL11:AL14"/>
    <mergeCell ref="AM11:AM12"/>
    <mergeCell ref="AN11:AN12"/>
    <mergeCell ref="AM13:AN14"/>
    <mergeCell ref="AC58:AC59"/>
    <mergeCell ref="AD58:AD59"/>
    <mergeCell ref="AC20:AD21"/>
    <mergeCell ref="AC34:AC37"/>
    <mergeCell ref="AD34:AD35"/>
    <mergeCell ref="AD36:AD37"/>
    <mergeCell ref="AC38:AD39"/>
    <mergeCell ref="AC60:AD61"/>
    <mergeCell ref="AL1:AR1"/>
    <mergeCell ref="AL2:AL4"/>
    <mergeCell ref="AM2:AR2"/>
    <mergeCell ref="AM3:AN3"/>
    <mergeCell ref="AO3:AP3"/>
    <mergeCell ref="AQ3:AR3"/>
    <mergeCell ref="AL8:AR8"/>
    <mergeCell ref="AC50:AC51"/>
    <mergeCell ref="AD50:AD51"/>
    <mergeCell ref="AC52:AD53"/>
    <mergeCell ref="AD22:AD23"/>
    <mergeCell ref="AD24:AD25"/>
    <mergeCell ref="AD26:AD27"/>
    <mergeCell ref="AC28:AD29"/>
    <mergeCell ref="AB31:AH31"/>
    <mergeCell ref="AB32:AE33"/>
    <mergeCell ref="AF32:AG32"/>
    <mergeCell ref="AH32:AH33"/>
    <mergeCell ref="AB14:AB21"/>
    <mergeCell ref="AC14:AC19"/>
    <mergeCell ref="AD14:AD15"/>
    <mergeCell ref="AD16:AD17"/>
    <mergeCell ref="AD18:AD19"/>
    <mergeCell ref="AB40:AB45"/>
    <mergeCell ref="AC40:AC43"/>
    <mergeCell ref="AD40:AD41"/>
    <mergeCell ref="AD42:AD43"/>
    <mergeCell ref="AC44:AD45"/>
    <mergeCell ref="P48:P51"/>
    <mergeCell ref="Q48:Q49"/>
    <mergeCell ref="R48:R49"/>
    <mergeCell ref="Q50:R51"/>
    <mergeCell ref="P52:P55"/>
    <mergeCell ref="Q52:Q53"/>
    <mergeCell ref="R52:R53"/>
    <mergeCell ref="Q54:R55"/>
    <mergeCell ref="T40:U40"/>
    <mergeCell ref="V40:V41"/>
    <mergeCell ref="P42:P47"/>
    <mergeCell ref="Q42:Q45"/>
    <mergeCell ref="R42:R43"/>
    <mergeCell ref="R44:R45"/>
    <mergeCell ref="Q46:R47"/>
    <mergeCell ref="P31:U31"/>
    <mergeCell ref="P32:S33"/>
    <mergeCell ref="U32:U33"/>
    <mergeCell ref="P34:P37"/>
    <mergeCell ref="Q34:Q35"/>
    <mergeCell ref="R34:R35"/>
    <mergeCell ref="Q36:R37"/>
    <mergeCell ref="P39:V39"/>
    <mergeCell ref="P40:S41"/>
    <mergeCell ref="R16:R17"/>
    <mergeCell ref="R18:R19"/>
    <mergeCell ref="Q20:R21"/>
    <mergeCell ref="P22:P29"/>
    <mergeCell ref="Q22:Q27"/>
    <mergeCell ref="R22:R23"/>
    <mergeCell ref="R24:R25"/>
    <mergeCell ref="R26:R27"/>
    <mergeCell ref="Q28:R29"/>
    <mergeCell ref="P12:P21"/>
    <mergeCell ref="Q12:Q19"/>
    <mergeCell ref="R12:R13"/>
    <mergeCell ref="R14:R15"/>
    <mergeCell ref="P1:V1"/>
    <mergeCell ref="P2:S3"/>
    <mergeCell ref="T2:U2"/>
    <mergeCell ref="V2:V3"/>
    <mergeCell ref="P4:P11"/>
    <mergeCell ref="Q4:Q9"/>
    <mergeCell ref="R4:R5"/>
    <mergeCell ref="R6:R7"/>
    <mergeCell ref="R8:R9"/>
    <mergeCell ref="Q10:R11"/>
    <mergeCell ref="AB1:AH1"/>
    <mergeCell ref="AB2:AE3"/>
    <mergeCell ref="AB58:AB61"/>
    <mergeCell ref="AB50:AB53"/>
    <mergeCell ref="AB47:AH47"/>
    <mergeCell ref="AB48:AE49"/>
    <mergeCell ref="AF48:AG48"/>
    <mergeCell ref="AH48:AH49"/>
    <mergeCell ref="AB34:AB39"/>
    <mergeCell ref="AB22:AB29"/>
    <mergeCell ref="AC22:AC27"/>
    <mergeCell ref="AF2:AG2"/>
    <mergeCell ref="AH2:AH3"/>
    <mergeCell ref="AB4:AB13"/>
    <mergeCell ref="AC4:AC11"/>
    <mergeCell ref="AD4:AD5"/>
    <mergeCell ref="AD6:AD7"/>
    <mergeCell ref="AD8:AD9"/>
    <mergeCell ref="AD10:AD11"/>
    <mergeCell ref="AC12:AD13"/>
    <mergeCell ref="AB54:AB57"/>
    <mergeCell ref="AC54:AC55"/>
    <mergeCell ref="AD54:AD55"/>
    <mergeCell ref="AC56:AD57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O1:AJ49"/>
  <sheetViews>
    <sheetView topLeftCell="N27" workbookViewId="0">
      <selection activeCell="W49" sqref="W49"/>
    </sheetView>
  </sheetViews>
  <sheetFormatPr defaultRowHeight="14.4" x14ac:dyDescent="0.3"/>
  <sheetData>
    <row r="1" spans="15:36" ht="14.4" customHeight="1" x14ac:dyDescent="0.3">
      <c r="O1" t="s">
        <v>189</v>
      </c>
      <c r="P1" s="1702" t="s">
        <v>194</v>
      </c>
      <c r="Q1" s="1696"/>
      <c r="R1" s="1696"/>
      <c r="S1" s="1696"/>
      <c r="T1" s="1696"/>
      <c r="U1" s="1696"/>
      <c r="V1" s="380"/>
      <c r="W1" s="1702" t="s">
        <v>197</v>
      </c>
      <c r="X1" s="1696"/>
      <c r="Y1" s="1696"/>
      <c r="Z1" s="1696"/>
      <c r="AA1" s="1696"/>
      <c r="AB1" s="1696"/>
      <c r="AC1" s="380"/>
      <c r="AD1" s="1702" t="s">
        <v>203</v>
      </c>
      <c r="AE1" s="1696"/>
      <c r="AF1" s="1696"/>
      <c r="AG1" s="1696"/>
      <c r="AH1" s="1696"/>
      <c r="AI1" s="1696"/>
      <c r="AJ1" s="380"/>
    </row>
    <row r="2" spans="15:36" ht="15" thickBot="1" x14ac:dyDescent="0.35">
      <c r="P2" s="1703" t="s">
        <v>79</v>
      </c>
      <c r="Q2" s="1696"/>
      <c r="R2" s="1696"/>
      <c r="S2" s="1696"/>
      <c r="T2" s="1696"/>
      <c r="U2" s="1696"/>
      <c r="V2" s="380"/>
      <c r="W2" s="1703" t="s">
        <v>79</v>
      </c>
      <c r="X2" s="1696"/>
      <c r="Y2" s="1696"/>
      <c r="Z2" s="1696"/>
      <c r="AA2" s="1696"/>
      <c r="AB2" s="1696"/>
      <c r="AC2" s="380"/>
      <c r="AD2" s="1703" t="s">
        <v>79</v>
      </c>
      <c r="AE2" s="1696"/>
      <c r="AF2" s="1696"/>
      <c r="AG2" s="1696"/>
      <c r="AH2" s="1696"/>
      <c r="AI2" s="1696"/>
      <c r="AJ2" s="380"/>
    </row>
    <row r="3" spans="15:36" ht="15.6" customHeight="1" thickBot="1" x14ac:dyDescent="0.35">
      <c r="P3" s="1704" t="s">
        <v>85</v>
      </c>
      <c r="Q3" s="1705"/>
      <c r="R3" s="1706"/>
      <c r="S3" s="1708" t="s">
        <v>81</v>
      </c>
      <c r="T3" s="1709"/>
      <c r="U3" s="1710" t="s">
        <v>82</v>
      </c>
      <c r="V3" s="380"/>
      <c r="W3" s="1704" t="s">
        <v>85</v>
      </c>
      <c r="X3" s="1705"/>
      <c r="Y3" s="1706"/>
      <c r="Z3" s="1708" t="s">
        <v>81</v>
      </c>
      <c r="AA3" s="1709"/>
      <c r="AB3" s="1710" t="s">
        <v>82</v>
      </c>
      <c r="AC3" s="380"/>
      <c r="AD3" s="1704" t="s">
        <v>85</v>
      </c>
      <c r="AE3" s="1705"/>
      <c r="AF3" s="1706"/>
      <c r="AG3" s="1708" t="s">
        <v>81</v>
      </c>
      <c r="AH3" s="1709"/>
      <c r="AI3" s="1710" t="s">
        <v>82</v>
      </c>
      <c r="AJ3" s="380"/>
    </row>
    <row r="4" spans="15:36" ht="19.2" thickBot="1" x14ac:dyDescent="0.35">
      <c r="P4" s="1701"/>
      <c r="Q4" s="1707"/>
      <c r="R4" s="1698"/>
      <c r="S4" s="381" t="s">
        <v>83</v>
      </c>
      <c r="T4" s="382" t="s">
        <v>84</v>
      </c>
      <c r="U4" s="1711"/>
      <c r="V4" s="380"/>
      <c r="W4" s="1701"/>
      <c r="X4" s="1707"/>
      <c r="Y4" s="1698"/>
      <c r="Z4" s="381" t="s">
        <v>83</v>
      </c>
      <c r="AA4" s="382" t="s">
        <v>84</v>
      </c>
      <c r="AB4" s="1711"/>
      <c r="AC4" s="380"/>
      <c r="AD4" s="1701"/>
      <c r="AE4" s="1707"/>
      <c r="AF4" s="1698"/>
      <c r="AG4" s="381" t="s">
        <v>83</v>
      </c>
      <c r="AH4" s="382" t="s">
        <v>84</v>
      </c>
      <c r="AI4" s="1711"/>
      <c r="AJ4" s="380"/>
    </row>
    <row r="5" spans="15:36" ht="16.8" customHeight="1" x14ac:dyDescent="0.3">
      <c r="P5" s="1712" t="s">
        <v>4</v>
      </c>
      <c r="Q5" s="1714" t="s">
        <v>168</v>
      </c>
      <c r="R5" s="383" t="s">
        <v>126</v>
      </c>
      <c r="S5" s="384">
        <v>9</v>
      </c>
      <c r="T5" s="385">
        <v>13</v>
      </c>
      <c r="U5" s="386">
        <v>22</v>
      </c>
      <c r="V5" s="380"/>
      <c r="W5" s="1712" t="s">
        <v>4</v>
      </c>
      <c r="X5" s="1714" t="s">
        <v>169</v>
      </c>
      <c r="Y5" s="383" t="s">
        <v>124</v>
      </c>
      <c r="Z5" s="384">
        <v>1</v>
      </c>
      <c r="AA5" s="385">
        <v>0</v>
      </c>
      <c r="AB5" s="386">
        <v>1</v>
      </c>
      <c r="AC5" s="380"/>
      <c r="AD5" s="1712" t="s">
        <v>4</v>
      </c>
      <c r="AE5" s="1714" t="s">
        <v>171</v>
      </c>
      <c r="AF5" s="383" t="s">
        <v>124</v>
      </c>
      <c r="AG5" s="384">
        <v>1</v>
      </c>
      <c r="AH5" s="385">
        <v>0</v>
      </c>
      <c r="AI5" s="386">
        <v>1</v>
      </c>
      <c r="AJ5" s="380"/>
    </row>
    <row r="6" spans="15:36" ht="16.8" x14ac:dyDescent="0.3">
      <c r="P6" s="1700"/>
      <c r="Q6" s="1696"/>
      <c r="R6" s="387" t="s">
        <v>127</v>
      </c>
      <c r="S6" s="388">
        <v>91</v>
      </c>
      <c r="T6" s="389">
        <v>90</v>
      </c>
      <c r="U6" s="390">
        <v>181</v>
      </c>
      <c r="V6" s="380"/>
      <c r="W6" s="1700"/>
      <c r="X6" s="1696"/>
      <c r="Y6" s="387" t="s">
        <v>126</v>
      </c>
      <c r="Z6" s="388">
        <v>11</v>
      </c>
      <c r="AA6" s="389">
        <v>10</v>
      </c>
      <c r="AB6" s="390">
        <v>21</v>
      </c>
      <c r="AC6" s="380"/>
      <c r="AD6" s="1700"/>
      <c r="AE6" s="1696"/>
      <c r="AF6" s="387" t="s">
        <v>126</v>
      </c>
      <c r="AG6" s="388">
        <v>1</v>
      </c>
      <c r="AH6" s="389">
        <v>0</v>
      </c>
      <c r="AI6" s="390">
        <v>1</v>
      </c>
      <c r="AJ6" s="380"/>
    </row>
    <row r="7" spans="15:36" ht="16.8" x14ac:dyDescent="0.3">
      <c r="P7" s="1700"/>
      <c r="Q7" s="1696"/>
      <c r="R7" s="387" t="s">
        <v>128</v>
      </c>
      <c r="S7" s="388">
        <v>11</v>
      </c>
      <c r="T7" s="389">
        <v>7</v>
      </c>
      <c r="U7" s="390">
        <v>18</v>
      </c>
      <c r="V7" s="380"/>
      <c r="W7" s="1700"/>
      <c r="X7" s="1696"/>
      <c r="Y7" s="387" t="s">
        <v>127</v>
      </c>
      <c r="Z7" s="388">
        <v>54</v>
      </c>
      <c r="AA7" s="389">
        <v>51</v>
      </c>
      <c r="AB7" s="390">
        <v>105</v>
      </c>
      <c r="AC7" s="380"/>
      <c r="AD7" s="1700"/>
      <c r="AE7" s="1696"/>
      <c r="AF7" s="387" t="s">
        <v>127</v>
      </c>
      <c r="AG7" s="388">
        <v>3</v>
      </c>
      <c r="AH7" s="389">
        <v>7</v>
      </c>
      <c r="AI7" s="390">
        <v>10</v>
      </c>
      <c r="AJ7" s="380"/>
    </row>
    <row r="8" spans="15:36" x14ac:dyDescent="0.3">
      <c r="P8" s="1713"/>
      <c r="Q8" s="1715" t="s">
        <v>82</v>
      </c>
      <c r="R8" s="1716"/>
      <c r="S8" s="391">
        <v>111</v>
      </c>
      <c r="T8" s="392">
        <v>110</v>
      </c>
      <c r="U8" s="393">
        <v>221</v>
      </c>
      <c r="V8" s="380"/>
      <c r="W8" s="1700"/>
      <c r="X8" s="1696"/>
      <c r="Y8" s="387" t="s">
        <v>128</v>
      </c>
      <c r="Z8" s="388">
        <v>5</v>
      </c>
      <c r="AA8" s="389">
        <v>3</v>
      </c>
      <c r="AB8" s="390">
        <v>8</v>
      </c>
      <c r="AC8" s="380"/>
      <c r="AD8" s="1713"/>
      <c r="AE8" s="1715" t="s">
        <v>82</v>
      </c>
      <c r="AF8" s="1716"/>
      <c r="AG8" s="391">
        <v>5</v>
      </c>
      <c r="AH8" s="392">
        <v>7</v>
      </c>
      <c r="AI8" s="393">
        <v>12</v>
      </c>
      <c r="AJ8" s="380"/>
    </row>
    <row r="9" spans="15:36" ht="16.8" x14ac:dyDescent="0.3">
      <c r="P9" s="1717" t="s">
        <v>5</v>
      </c>
      <c r="Q9" s="1695" t="s">
        <v>168</v>
      </c>
      <c r="R9" s="394" t="s">
        <v>124</v>
      </c>
      <c r="S9" s="395">
        <v>1</v>
      </c>
      <c r="T9" s="396">
        <v>0</v>
      </c>
      <c r="U9" s="397">
        <v>1</v>
      </c>
      <c r="V9" s="380"/>
      <c r="W9" s="1713"/>
      <c r="X9" s="1715" t="s">
        <v>82</v>
      </c>
      <c r="Y9" s="1716"/>
      <c r="Z9" s="391">
        <v>71</v>
      </c>
      <c r="AA9" s="392">
        <v>64</v>
      </c>
      <c r="AB9" s="393">
        <v>135</v>
      </c>
      <c r="AC9" s="380"/>
      <c r="AD9" s="1717" t="s">
        <v>5</v>
      </c>
      <c r="AE9" s="1695" t="s">
        <v>171</v>
      </c>
      <c r="AF9" s="394" t="s">
        <v>126</v>
      </c>
      <c r="AG9" s="395">
        <v>0</v>
      </c>
      <c r="AH9" s="396">
        <v>2</v>
      </c>
      <c r="AI9" s="397">
        <v>2</v>
      </c>
      <c r="AJ9" s="380"/>
    </row>
    <row r="10" spans="15:36" ht="16.8" x14ac:dyDescent="0.3">
      <c r="P10" s="1700"/>
      <c r="Q10" s="1696"/>
      <c r="R10" s="387" t="s">
        <v>126</v>
      </c>
      <c r="S10" s="388">
        <v>7</v>
      </c>
      <c r="T10" s="389">
        <v>6</v>
      </c>
      <c r="U10" s="390">
        <v>13</v>
      </c>
      <c r="V10" s="380"/>
      <c r="W10" s="1717" t="s">
        <v>5</v>
      </c>
      <c r="X10" s="1695" t="s">
        <v>169</v>
      </c>
      <c r="Y10" s="394" t="s">
        <v>126</v>
      </c>
      <c r="Z10" s="395">
        <v>3</v>
      </c>
      <c r="AA10" s="396">
        <v>4</v>
      </c>
      <c r="AB10" s="397">
        <v>7</v>
      </c>
      <c r="AC10" s="380"/>
      <c r="AD10" s="1700"/>
      <c r="AE10" s="1696"/>
      <c r="AF10" s="387" t="s">
        <v>127</v>
      </c>
      <c r="AG10" s="388">
        <v>4</v>
      </c>
      <c r="AH10" s="389">
        <v>2</v>
      </c>
      <c r="AI10" s="390">
        <v>6</v>
      </c>
      <c r="AJ10" s="380"/>
    </row>
    <row r="11" spans="15:36" ht="16.8" x14ac:dyDescent="0.3">
      <c r="P11" s="1700"/>
      <c r="Q11" s="1696"/>
      <c r="R11" s="387" t="s">
        <v>127</v>
      </c>
      <c r="S11" s="388">
        <v>35</v>
      </c>
      <c r="T11" s="389">
        <v>38</v>
      </c>
      <c r="U11" s="390">
        <v>73</v>
      </c>
      <c r="V11" s="380"/>
      <c r="W11" s="1700"/>
      <c r="X11" s="1696"/>
      <c r="Y11" s="387" t="s">
        <v>127</v>
      </c>
      <c r="Z11" s="388">
        <v>43</v>
      </c>
      <c r="AA11" s="389">
        <v>21</v>
      </c>
      <c r="AB11" s="390">
        <v>64</v>
      </c>
      <c r="AC11" s="380"/>
      <c r="AD11" s="1713"/>
      <c r="AE11" s="1715" t="s">
        <v>82</v>
      </c>
      <c r="AF11" s="1716"/>
      <c r="AG11" s="391">
        <v>4</v>
      </c>
      <c r="AH11" s="392">
        <v>4</v>
      </c>
      <c r="AI11" s="393">
        <v>8</v>
      </c>
      <c r="AJ11" s="380"/>
    </row>
    <row r="12" spans="15:36" ht="17.399999999999999" thickBot="1" x14ac:dyDescent="0.35">
      <c r="P12" s="1700"/>
      <c r="Q12" s="1696"/>
      <c r="R12" s="387" t="s">
        <v>128</v>
      </c>
      <c r="S12" s="388">
        <v>3</v>
      </c>
      <c r="T12" s="389">
        <v>2</v>
      </c>
      <c r="U12" s="390">
        <v>5</v>
      </c>
      <c r="V12" s="380"/>
      <c r="W12" s="1700"/>
      <c r="X12" s="1696"/>
      <c r="Y12" s="387" t="s">
        <v>128</v>
      </c>
      <c r="Z12" s="388">
        <v>2</v>
      </c>
      <c r="AA12" s="389">
        <v>2</v>
      </c>
      <c r="AB12" s="390">
        <v>4</v>
      </c>
      <c r="AC12" s="380"/>
      <c r="AD12" s="1699" t="s">
        <v>86</v>
      </c>
      <c r="AE12" s="1695" t="s">
        <v>171</v>
      </c>
      <c r="AF12" s="394" t="s">
        <v>126</v>
      </c>
      <c r="AG12" s="395">
        <v>0</v>
      </c>
      <c r="AH12" s="396">
        <v>1</v>
      </c>
      <c r="AI12" s="397">
        <v>1</v>
      </c>
      <c r="AJ12" s="380"/>
    </row>
    <row r="13" spans="15:36" ht="16.8" x14ac:dyDescent="0.3">
      <c r="P13" s="1713"/>
      <c r="Q13" s="1715" t="s">
        <v>82</v>
      </c>
      <c r="R13" s="1716"/>
      <c r="S13" s="391">
        <v>46</v>
      </c>
      <c r="T13" s="392">
        <v>46</v>
      </c>
      <c r="U13" s="393">
        <v>92</v>
      </c>
      <c r="V13" s="380"/>
      <c r="W13" s="1713"/>
      <c r="X13" s="1715" t="s">
        <v>82</v>
      </c>
      <c r="Y13" s="1716"/>
      <c r="Z13" s="391">
        <v>48</v>
      </c>
      <c r="AA13" s="392">
        <v>27</v>
      </c>
      <c r="AB13" s="393">
        <v>75</v>
      </c>
      <c r="AC13" s="380"/>
      <c r="AD13" s="1700"/>
      <c r="AE13" s="1696"/>
      <c r="AF13" s="387" t="s">
        <v>127</v>
      </c>
      <c r="AG13" s="388">
        <v>1</v>
      </c>
      <c r="AH13" s="389">
        <v>4</v>
      </c>
      <c r="AI13" s="390">
        <v>5</v>
      </c>
      <c r="AJ13" s="380"/>
    </row>
    <row r="14" spans="15:36" ht="17.399999999999999" thickBot="1" x14ac:dyDescent="0.35">
      <c r="P14" s="1699" t="s">
        <v>86</v>
      </c>
      <c r="Q14" s="1695" t="s">
        <v>168</v>
      </c>
      <c r="R14" s="394" t="s">
        <v>124</v>
      </c>
      <c r="S14" s="395">
        <v>1</v>
      </c>
      <c r="T14" s="396">
        <v>0</v>
      </c>
      <c r="U14" s="397">
        <v>1</v>
      </c>
      <c r="V14" s="380"/>
      <c r="W14" s="1699" t="s">
        <v>86</v>
      </c>
      <c r="X14" s="1695" t="s">
        <v>169</v>
      </c>
      <c r="Y14" s="394" t="s">
        <v>124</v>
      </c>
      <c r="Z14" s="395">
        <v>1</v>
      </c>
      <c r="AA14" s="396">
        <v>0</v>
      </c>
      <c r="AB14" s="397">
        <v>1</v>
      </c>
      <c r="AC14" s="380"/>
      <c r="AD14" s="1701"/>
      <c r="AE14" s="1697" t="s">
        <v>82</v>
      </c>
      <c r="AF14" s="1698"/>
      <c r="AG14" s="398">
        <v>1</v>
      </c>
      <c r="AH14" s="399">
        <v>5</v>
      </c>
      <c r="AI14" s="400">
        <v>6</v>
      </c>
      <c r="AJ14" s="380"/>
    </row>
    <row r="15" spans="15:36" ht="16.8" x14ac:dyDescent="0.3">
      <c r="P15" s="1700"/>
      <c r="Q15" s="1696"/>
      <c r="R15" s="387" t="s">
        <v>125</v>
      </c>
      <c r="S15" s="388">
        <v>1</v>
      </c>
      <c r="T15" s="389">
        <v>0</v>
      </c>
      <c r="U15" s="390">
        <v>1</v>
      </c>
      <c r="V15" s="380"/>
      <c r="W15" s="1700"/>
      <c r="X15" s="1696"/>
      <c r="Y15" s="387" t="s">
        <v>126</v>
      </c>
      <c r="Z15" s="388">
        <v>4</v>
      </c>
      <c r="AA15" s="389">
        <v>10</v>
      </c>
      <c r="AB15" s="390">
        <v>14</v>
      </c>
      <c r="AC15" s="380"/>
    </row>
    <row r="16" spans="15:36" ht="16.8" x14ac:dyDescent="0.3">
      <c r="P16" s="1700"/>
      <c r="Q16" s="1696"/>
      <c r="R16" s="387" t="s">
        <v>126</v>
      </c>
      <c r="S16" s="388">
        <v>10</v>
      </c>
      <c r="T16" s="389">
        <v>9</v>
      </c>
      <c r="U16" s="390">
        <v>19</v>
      </c>
      <c r="V16" s="380"/>
      <c r="W16" s="1700"/>
      <c r="X16" s="1696"/>
      <c r="Y16" s="387" t="s">
        <v>127</v>
      </c>
      <c r="Z16" s="388">
        <v>28</v>
      </c>
      <c r="AA16" s="389">
        <v>29</v>
      </c>
      <c r="AB16" s="390">
        <v>57</v>
      </c>
      <c r="AC16" s="380"/>
    </row>
    <row r="17" spans="15:36" ht="16.8" x14ac:dyDescent="0.3">
      <c r="P17" s="1700"/>
      <c r="Q17" s="1696"/>
      <c r="R17" s="387" t="s">
        <v>127</v>
      </c>
      <c r="S17" s="388">
        <v>44</v>
      </c>
      <c r="T17" s="389">
        <v>50</v>
      </c>
      <c r="U17" s="390">
        <v>94</v>
      </c>
      <c r="V17" s="380"/>
      <c r="W17" s="1700"/>
      <c r="X17" s="1696"/>
      <c r="Y17" s="387" t="s">
        <v>128</v>
      </c>
      <c r="Z17" s="388">
        <v>1</v>
      </c>
      <c r="AA17" s="389">
        <v>3</v>
      </c>
      <c r="AB17" s="390">
        <v>4</v>
      </c>
      <c r="AC17" s="380"/>
    </row>
    <row r="18" spans="15:36" ht="15" thickBot="1" x14ac:dyDescent="0.35">
      <c r="P18" s="1700"/>
      <c r="Q18" s="1696"/>
      <c r="R18" s="387" t="s">
        <v>128</v>
      </c>
      <c r="S18" s="388">
        <v>1</v>
      </c>
      <c r="T18" s="389">
        <v>5</v>
      </c>
      <c r="U18" s="390">
        <v>6</v>
      </c>
      <c r="V18" s="380"/>
      <c r="W18" s="1701"/>
      <c r="X18" s="1697" t="s">
        <v>82</v>
      </c>
      <c r="Y18" s="1698"/>
      <c r="Z18" s="398">
        <v>34</v>
      </c>
      <c r="AA18" s="399">
        <v>42</v>
      </c>
      <c r="AB18" s="400">
        <v>76</v>
      </c>
      <c r="AC18" s="380"/>
    </row>
    <row r="19" spans="15:36" ht="15" thickBot="1" x14ac:dyDescent="0.35">
      <c r="P19" s="1701"/>
      <c r="Q19" s="1697" t="s">
        <v>82</v>
      </c>
      <c r="R19" s="1698"/>
      <c r="S19" s="398">
        <v>57</v>
      </c>
      <c r="T19" s="399">
        <v>64</v>
      </c>
      <c r="U19" s="400">
        <v>121</v>
      </c>
      <c r="V19" s="380"/>
    </row>
    <row r="21" spans="15:36" x14ac:dyDescent="0.3">
      <c r="U21" s="221">
        <f>U8+U13+U19+AB9+AB13+AB18+AI8+AI11+AI14</f>
        <v>746</v>
      </c>
      <c r="V21" s="221"/>
      <c r="W21" s="221">
        <f>U8+U13+U19+AB9+AB13+AB18+AI8+AI11+AI14</f>
        <v>746</v>
      </c>
      <c r="X21" s="221"/>
      <c r="AD21" t="s">
        <v>202</v>
      </c>
    </row>
    <row r="22" spans="15:36" x14ac:dyDescent="0.3">
      <c r="P22" t="s">
        <v>202</v>
      </c>
      <c r="W22" t="s">
        <v>202</v>
      </c>
    </row>
    <row r="26" spans="15:36" x14ac:dyDescent="0.3">
      <c r="P26" s="1702" t="s">
        <v>194</v>
      </c>
      <c r="Q26" s="1696"/>
      <c r="R26" s="1696"/>
      <c r="S26" s="1696"/>
      <c r="T26" s="1696"/>
      <c r="U26" s="1696"/>
      <c r="V26" s="380"/>
      <c r="W26" s="1702" t="s">
        <v>197</v>
      </c>
      <c r="X26" s="1696"/>
      <c r="Y26" s="1696"/>
      <c r="Z26" s="1696"/>
      <c r="AA26" s="1696"/>
      <c r="AB26" s="1696"/>
      <c r="AC26" s="380"/>
      <c r="AD26" s="1702" t="s">
        <v>203</v>
      </c>
      <c r="AE26" s="1696"/>
      <c r="AF26" s="1696"/>
      <c r="AG26" s="1696"/>
      <c r="AH26" s="1696"/>
      <c r="AI26" s="1696"/>
      <c r="AJ26" s="380"/>
    </row>
    <row r="27" spans="15:36" ht="15" thickBot="1" x14ac:dyDescent="0.35">
      <c r="P27" s="1703" t="s">
        <v>79</v>
      </c>
      <c r="Q27" s="1696"/>
      <c r="R27" s="1696"/>
      <c r="S27" s="1696"/>
      <c r="T27" s="1696"/>
      <c r="U27" s="1696"/>
      <c r="V27" s="380"/>
      <c r="W27" s="1703" t="s">
        <v>79</v>
      </c>
      <c r="X27" s="1696"/>
      <c r="Y27" s="1696"/>
      <c r="Z27" s="1696"/>
      <c r="AA27" s="1696"/>
      <c r="AB27" s="1696"/>
      <c r="AC27" s="380"/>
      <c r="AD27" s="1703" t="s">
        <v>79</v>
      </c>
      <c r="AE27" s="1696"/>
      <c r="AF27" s="1696"/>
      <c r="AG27" s="1696"/>
      <c r="AH27" s="1696"/>
      <c r="AI27" s="1696"/>
      <c r="AJ27" s="380"/>
    </row>
    <row r="28" spans="15:36" ht="15.6" thickBot="1" x14ac:dyDescent="0.35">
      <c r="O28" t="s">
        <v>205</v>
      </c>
      <c r="P28" s="1704" t="s">
        <v>85</v>
      </c>
      <c r="Q28" s="1705"/>
      <c r="R28" s="1706"/>
      <c r="S28" s="1708" t="s">
        <v>81</v>
      </c>
      <c r="T28" s="1709"/>
      <c r="U28" s="1710" t="s">
        <v>82</v>
      </c>
      <c r="V28" s="380"/>
      <c r="W28" s="1704" t="s">
        <v>85</v>
      </c>
      <c r="X28" s="1705"/>
      <c r="Y28" s="1706"/>
      <c r="Z28" s="1708" t="s">
        <v>81</v>
      </c>
      <c r="AA28" s="1709"/>
      <c r="AB28" s="1710" t="s">
        <v>82</v>
      </c>
      <c r="AC28" s="380"/>
      <c r="AD28" s="1704" t="s">
        <v>85</v>
      </c>
      <c r="AE28" s="1705"/>
      <c r="AF28" s="1706"/>
      <c r="AG28" s="1708" t="s">
        <v>81</v>
      </c>
      <c r="AH28" s="1709"/>
      <c r="AI28" s="1710" t="s">
        <v>82</v>
      </c>
      <c r="AJ28" s="380"/>
    </row>
    <row r="29" spans="15:36" ht="19.2" thickBot="1" x14ac:dyDescent="0.35">
      <c r="O29" t="s">
        <v>206</v>
      </c>
      <c r="P29" s="1701"/>
      <c r="Q29" s="1707"/>
      <c r="R29" s="1698"/>
      <c r="S29" s="381" t="s">
        <v>83</v>
      </c>
      <c r="T29" s="382" t="s">
        <v>84</v>
      </c>
      <c r="U29" s="1711"/>
      <c r="V29" s="380"/>
      <c r="W29" s="1701"/>
      <c r="X29" s="1707"/>
      <c r="Y29" s="1698"/>
      <c r="Z29" s="381" t="s">
        <v>83</v>
      </c>
      <c r="AA29" s="382" t="s">
        <v>84</v>
      </c>
      <c r="AB29" s="1711"/>
      <c r="AC29" s="380"/>
      <c r="AD29" s="1701"/>
      <c r="AE29" s="1707"/>
      <c r="AF29" s="1698"/>
      <c r="AG29" s="381" t="s">
        <v>83</v>
      </c>
      <c r="AH29" s="382" t="s">
        <v>84</v>
      </c>
      <c r="AI29" s="1711"/>
      <c r="AJ29" s="380"/>
    </row>
    <row r="30" spans="15:36" ht="16.8" x14ac:dyDescent="0.3">
      <c r="P30" s="1712" t="s">
        <v>4</v>
      </c>
      <c r="Q30" s="1714" t="s">
        <v>168</v>
      </c>
      <c r="R30" s="383" t="s">
        <v>126</v>
      </c>
      <c r="S30" s="384">
        <v>9</v>
      </c>
      <c r="T30" s="385">
        <v>13</v>
      </c>
      <c r="U30" s="386">
        <v>22</v>
      </c>
      <c r="V30" s="380"/>
      <c r="W30" s="1712" t="s">
        <v>4</v>
      </c>
      <c r="X30" s="1714" t="s">
        <v>169</v>
      </c>
      <c r="Y30" s="383" t="s">
        <v>124</v>
      </c>
      <c r="Z30" s="384">
        <v>1</v>
      </c>
      <c r="AA30" s="385">
        <v>0</v>
      </c>
      <c r="AB30" s="386">
        <v>1</v>
      </c>
      <c r="AC30" s="380"/>
      <c r="AD30" s="1712" t="s">
        <v>4</v>
      </c>
      <c r="AE30" s="1714" t="s">
        <v>171</v>
      </c>
      <c r="AF30" s="383" t="s">
        <v>124</v>
      </c>
      <c r="AG30" s="384">
        <v>1</v>
      </c>
      <c r="AH30" s="385">
        <v>0</v>
      </c>
      <c r="AI30" s="386">
        <v>1</v>
      </c>
      <c r="AJ30" s="380"/>
    </row>
    <row r="31" spans="15:36" ht="16.8" x14ac:dyDescent="0.3">
      <c r="P31" s="1700"/>
      <c r="Q31" s="1696"/>
      <c r="R31" s="387" t="s">
        <v>127</v>
      </c>
      <c r="S31" s="388">
        <v>91</v>
      </c>
      <c r="T31" s="389">
        <v>90</v>
      </c>
      <c r="U31" s="390">
        <v>181</v>
      </c>
      <c r="V31" s="380"/>
      <c r="W31" s="1700"/>
      <c r="X31" s="1696"/>
      <c r="Y31" s="387" t="s">
        <v>126</v>
      </c>
      <c r="Z31" s="388">
        <v>11</v>
      </c>
      <c r="AA31" s="389">
        <v>10</v>
      </c>
      <c r="AB31" s="390">
        <v>21</v>
      </c>
      <c r="AC31" s="380"/>
      <c r="AD31" s="1700"/>
      <c r="AE31" s="1696"/>
      <c r="AF31" s="387" t="s">
        <v>126</v>
      </c>
      <c r="AG31" s="388">
        <v>1</v>
      </c>
      <c r="AH31" s="389">
        <v>0</v>
      </c>
      <c r="AI31" s="390">
        <v>1</v>
      </c>
      <c r="AJ31" s="380"/>
    </row>
    <row r="32" spans="15:36" ht="16.8" x14ac:dyDescent="0.3">
      <c r="P32" s="1700"/>
      <c r="Q32" s="1696"/>
      <c r="R32" s="387" t="s">
        <v>128</v>
      </c>
      <c r="S32" s="388">
        <v>11</v>
      </c>
      <c r="T32" s="389">
        <v>7</v>
      </c>
      <c r="U32" s="390">
        <v>18</v>
      </c>
      <c r="V32" s="380"/>
      <c r="W32" s="1700"/>
      <c r="X32" s="1696"/>
      <c r="Y32" s="387" t="s">
        <v>127</v>
      </c>
      <c r="Z32" s="388">
        <v>54</v>
      </c>
      <c r="AA32" s="389">
        <v>51</v>
      </c>
      <c r="AB32" s="390">
        <v>105</v>
      </c>
      <c r="AC32" s="380"/>
      <c r="AD32" s="1700"/>
      <c r="AE32" s="1696"/>
      <c r="AF32" s="387" t="s">
        <v>127</v>
      </c>
      <c r="AG32" s="388">
        <v>3</v>
      </c>
      <c r="AH32" s="389">
        <v>7</v>
      </c>
      <c r="AI32" s="390">
        <v>10</v>
      </c>
      <c r="AJ32" s="380"/>
    </row>
    <row r="33" spans="16:36" x14ac:dyDescent="0.3">
      <c r="P33" s="1713"/>
      <c r="Q33" s="1715" t="s">
        <v>82</v>
      </c>
      <c r="R33" s="1716"/>
      <c r="S33" s="391">
        <v>111</v>
      </c>
      <c r="T33" s="392">
        <v>110</v>
      </c>
      <c r="U33" s="393">
        <v>221</v>
      </c>
      <c r="V33" s="380"/>
      <c r="W33" s="1700"/>
      <c r="X33" s="1696"/>
      <c r="Y33" s="387" t="s">
        <v>128</v>
      </c>
      <c r="Z33" s="388">
        <v>5</v>
      </c>
      <c r="AA33" s="389">
        <v>3</v>
      </c>
      <c r="AB33" s="390">
        <v>8</v>
      </c>
      <c r="AC33" s="380"/>
      <c r="AD33" s="1713"/>
      <c r="AE33" s="1715" t="s">
        <v>82</v>
      </c>
      <c r="AF33" s="1716"/>
      <c r="AG33" s="391">
        <v>5</v>
      </c>
      <c r="AH33" s="392">
        <v>7</v>
      </c>
      <c r="AI33" s="393">
        <v>12</v>
      </c>
      <c r="AJ33" s="380"/>
    </row>
    <row r="34" spans="16:36" ht="16.8" x14ac:dyDescent="0.3">
      <c r="P34" s="1717" t="s">
        <v>5</v>
      </c>
      <c r="Q34" s="1695" t="s">
        <v>168</v>
      </c>
      <c r="R34" s="394" t="s">
        <v>124</v>
      </c>
      <c r="S34" s="395">
        <v>1</v>
      </c>
      <c r="T34" s="396">
        <v>0</v>
      </c>
      <c r="U34" s="397">
        <v>1</v>
      </c>
      <c r="V34" s="380"/>
      <c r="W34" s="1713"/>
      <c r="X34" s="1715" t="s">
        <v>82</v>
      </c>
      <c r="Y34" s="1716"/>
      <c r="Z34" s="391">
        <v>71</v>
      </c>
      <c r="AA34" s="392">
        <v>64</v>
      </c>
      <c r="AB34" s="393">
        <v>135</v>
      </c>
      <c r="AC34" s="380"/>
      <c r="AD34" s="1717" t="s">
        <v>5</v>
      </c>
      <c r="AE34" s="1695" t="s">
        <v>171</v>
      </c>
      <c r="AF34" s="394" t="s">
        <v>126</v>
      </c>
      <c r="AG34" s="395">
        <v>0</v>
      </c>
      <c r="AH34" s="396">
        <v>2</v>
      </c>
      <c r="AI34" s="397">
        <v>2</v>
      </c>
      <c r="AJ34" s="380"/>
    </row>
    <row r="35" spans="16:36" ht="16.8" x14ac:dyDescent="0.3">
      <c r="P35" s="1700"/>
      <c r="Q35" s="1696"/>
      <c r="R35" s="387" t="s">
        <v>126</v>
      </c>
      <c r="S35" s="388">
        <v>7</v>
      </c>
      <c r="T35" s="389">
        <v>6</v>
      </c>
      <c r="U35" s="390">
        <v>13</v>
      </c>
      <c r="V35" s="380"/>
      <c r="W35" s="1717" t="s">
        <v>5</v>
      </c>
      <c r="X35" s="1695" t="s">
        <v>169</v>
      </c>
      <c r="Y35" s="394" t="s">
        <v>126</v>
      </c>
      <c r="Z35" s="395">
        <v>3</v>
      </c>
      <c r="AA35" s="396">
        <v>4</v>
      </c>
      <c r="AB35" s="397">
        <v>7</v>
      </c>
      <c r="AC35" s="380"/>
      <c r="AD35" s="1700"/>
      <c r="AE35" s="1696"/>
      <c r="AF35" s="387" t="s">
        <v>127</v>
      </c>
      <c r="AG35" s="388">
        <v>4</v>
      </c>
      <c r="AH35" s="389">
        <v>2</v>
      </c>
      <c r="AI35" s="390">
        <v>6</v>
      </c>
      <c r="AJ35" s="380"/>
    </row>
    <row r="36" spans="16:36" ht="16.8" x14ac:dyDescent="0.3">
      <c r="P36" s="1700"/>
      <c r="Q36" s="1696"/>
      <c r="R36" s="387" t="s">
        <v>127</v>
      </c>
      <c r="S36" s="388">
        <v>35</v>
      </c>
      <c r="T36" s="389">
        <v>38</v>
      </c>
      <c r="U36" s="390">
        <v>73</v>
      </c>
      <c r="V36" s="380"/>
      <c r="W36" s="1700"/>
      <c r="X36" s="1696"/>
      <c r="Y36" s="387" t="s">
        <v>127</v>
      </c>
      <c r="Z36" s="388">
        <v>43</v>
      </c>
      <c r="AA36" s="389">
        <v>21</v>
      </c>
      <c r="AB36" s="390">
        <v>64</v>
      </c>
      <c r="AC36" s="380"/>
      <c r="AD36" s="1713"/>
      <c r="AE36" s="1715" t="s">
        <v>82</v>
      </c>
      <c r="AF36" s="1716"/>
      <c r="AG36" s="391">
        <v>4</v>
      </c>
      <c r="AH36" s="392">
        <v>4</v>
      </c>
      <c r="AI36" s="393">
        <v>8</v>
      </c>
      <c r="AJ36" s="380"/>
    </row>
    <row r="37" spans="16:36" ht="17.399999999999999" thickBot="1" x14ac:dyDescent="0.35">
      <c r="P37" s="1700"/>
      <c r="Q37" s="1696"/>
      <c r="R37" s="387" t="s">
        <v>128</v>
      </c>
      <c r="S37" s="388">
        <v>3</v>
      </c>
      <c r="T37" s="389">
        <v>2</v>
      </c>
      <c r="U37" s="390">
        <v>5</v>
      </c>
      <c r="V37" s="380"/>
      <c r="W37" s="1700"/>
      <c r="X37" s="1696"/>
      <c r="Y37" s="387" t="s">
        <v>128</v>
      </c>
      <c r="Z37" s="388">
        <v>2</v>
      </c>
      <c r="AA37" s="389">
        <v>2</v>
      </c>
      <c r="AB37" s="390">
        <v>4</v>
      </c>
      <c r="AC37" s="380"/>
      <c r="AD37" s="1699" t="s">
        <v>86</v>
      </c>
      <c r="AE37" s="1695" t="s">
        <v>171</v>
      </c>
      <c r="AF37" s="394" t="s">
        <v>126</v>
      </c>
      <c r="AG37" s="395">
        <v>0</v>
      </c>
      <c r="AH37" s="396">
        <v>1</v>
      </c>
      <c r="AI37" s="397">
        <v>1</v>
      </c>
      <c r="AJ37" s="380"/>
    </row>
    <row r="38" spans="16:36" ht="16.8" x14ac:dyDescent="0.3">
      <c r="P38" s="1713"/>
      <c r="Q38" s="1715" t="s">
        <v>82</v>
      </c>
      <c r="R38" s="1716"/>
      <c r="S38" s="391">
        <v>46</v>
      </c>
      <c r="T38" s="392">
        <v>46</v>
      </c>
      <c r="U38" s="393">
        <v>92</v>
      </c>
      <c r="V38" s="380"/>
      <c r="W38" s="1713"/>
      <c r="X38" s="1715" t="s">
        <v>82</v>
      </c>
      <c r="Y38" s="1716"/>
      <c r="Z38" s="391">
        <v>48</v>
      </c>
      <c r="AA38" s="392">
        <v>27</v>
      </c>
      <c r="AB38" s="393">
        <v>75</v>
      </c>
      <c r="AC38" s="380"/>
      <c r="AD38" s="1700"/>
      <c r="AE38" s="1696"/>
      <c r="AF38" s="387" t="s">
        <v>127</v>
      </c>
      <c r="AG38" s="388">
        <v>1</v>
      </c>
      <c r="AH38" s="389">
        <v>4</v>
      </c>
      <c r="AI38" s="390">
        <v>5</v>
      </c>
      <c r="AJ38" s="380"/>
    </row>
    <row r="39" spans="16:36" ht="17.399999999999999" thickBot="1" x14ac:dyDescent="0.35">
      <c r="P39" s="1699" t="s">
        <v>86</v>
      </c>
      <c r="Q39" s="1695" t="s">
        <v>168</v>
      </c>
      <c r="R39" s="394" t="s">
        <v>124</v>
      </c>
      <c r="S39" s="395">
        <v>1</v>
      </c>
      <c r="T39" s="396">
        <v>0</v>
      </c>
      <c r="U39" s="397">
        <v>1</v>
      </c>
      <c r="V39" s="380"/>
      <c r="W39" s="1699" t="s">
        <v>86</v>
      </c>
      <c r="X39" s="1695" t="s">
        <v>169</v>
      </c>
      <c r="Y39" s="394" t="s">
        <v>124</v>
      </c>
      <c r="Z39" s="395">
        <v>1</v>
      </c>
      <c r="AA39" s="396">
        <v>0</v>
      </c>
      <c r="AB39" s="397">
        <v>1</v>
      </c>
      <c r="AC39" s="380"/>
      <c r="AD39" s="1701"/>
      <c r="AE39" s="1697" t="s">
        <v>82</v>
      </c>
      <c r="AF39" s="1698"/>
      <c r="AG39" s="398">
        <v>1</v>
      </c>
      <c r="AH39" s="399">
        <v>5</v>
      </c>
      <c r="AI39" s="400">
        <v>6</v>
      </c>
      <c r="AJ39" s="380"/>
    </row>
    <row r="40" spans="16:36" ht="16.8" x14ac:dyDescent="0.3">
      <c r="P40" s="1700"/>
      <c r="Q40" s="1696"/>
      <c r="R40" s="387" t="s">
        <v>125</v>
      </c>
      <c r="S40" s="388">
        <v>1</v>
      </c>
      <c r="T40" s="389">
        <v>0</v>
      </c>
      <c r="U40" s="390">
        <v>1</v>
      </c>
      <c r="V40" s="380"/>
      <c r="W40" s="1700"/>
      <c r="X40" s="1696"/>
      <c r="Y40" s="387" t="s">
        <v>126</v>
      </c>
      <c r="Z40" s="388">
        <v>4</v>
      </c>
      <c r="AA40" s="389">
        <v>10</v>
      </c>
      <c r="AB40" s="390">
        <v>14</v>
      </c>
      <c r="AC40" s="380"/>
    </row>
    <row r="41" spans="16:36" ht="16.8" x14ac:dyDescent="0.3">
      <c r="P41" s="1700"/>
      <c r="Q41" s="1696"/>
      <c r="R41" s="387" t="s">
        <v>126</v>
      </c>
      <c r="S41" s="388">
        <v>10</v>
      </c>
      <c r="T41" s="389">
        <v>9</v>
      </c>
      <c r="U41" s="390">
        <v>19</v>
      </c>
      <c r="V41" s="380"/>
      <c r="W41" s="1700"/>
      <c r="X41" s="1696"/>
      <c r="Y41" s="387" t="s">
        <v>127</v>
      </c>
      <c r="Z41" s="388">
        <v>28</v>
      </c>
      <c r="AA41" s="389">
        <v>29</v>
      </c>
      <c r="AB41" s="390">
        <v>57</v>
      </c>
      <c r="AC41" s="380"/>
      <c r="AG41" s="221">
        <f t="shared" ref="AG41:AH41" si="0">AG33+AG36+AG39</f>
        <v>10</v>
      </c>
      <c r="AH41" s="221">
        <f t="shared" si="0"/>
        <v>16</v>
      </c>
      <c r="AI41" s="221">
        <f>AI33+AI36+AI39</f>
        <v>26</v>
      </c>
    </row>
    <row r="42" spans="16:36" ht="16.8" x14ac:dyDescent="0.3">
      <c r="P42" s="1700"/>
      <c r="Q42" s="1696"/>
      <c r="R42" s="387" t="s">
        <v>127</v>
      </c>
      <c r="S42" s="388">
        <v>44</v>
      </c>
      <c r="T42" s="389">
        <v>50</v>
      </c>
      <c r="U42" s="390">
        <v>94</v>
      </c>
      <c r="V42" s="380"/>
      <c r="W42" s="1700"/>
      <c r="X42" s="1696"/>
      <c r="Y42" s="387" t="s">
        <v>128</v>
      </c>
      <c r="Z42" s="388">
        <v>1</v>
      </c>
      <c r="AA42" s="389">
        <v>3</v>
      </c>
      <c r="AB42" s="390">
        <v>4</v>
      </c>
      <c r="AC42" s="380"/>
    </row>
    <row r="43" spans="16:36" ht="15" thickBot="1" x14ac:dyDescent="0.35">
      <c r="P43" s="1700"/>
      <c r="Q43" s="1696"/>
      <c r="R43" s="387" t="s">
        <v>128</v>
      </c>
      <c r="S43" s="388">
        <v>1</v>
      </c>
      <c r="T43" s="389">
        <v>5</v>
      </c>
      <c r="U43" s="390">
        <v>6</v>
      </c>
      <c r="V43" s="380"/>
      <c r="W43" s="1701"/>
      <c r="X43" s="1697" t="s">
        <v>82</v>
      </c>
      <c r="Y43" s="1698"/>
      <c r="Z43" s="398">
        <v>34</v>
      </c>
      <c r="AA43" s="399">
        <v>42</v>
      </c>
      <c r="AB43" s="400">
        <v>76</v>
      </c>
      <c r="AC43" s="380"/>
    </row>
    <row r="44" spans="16:36" ht="15" thickBot="1" x14ac:dyDescent="0.35">
      <c r="P44" s="1701"/>
      <c r="Q44" s="1697" t="s">
        <v>82</v>
      </c>
      <c r="R44" s="1698"/>
      <c r="S44" s="398">
        <v>57</v>
      </c>
      <c r="T44" s="399">
        <v>64</v>
      </c>
      <c r="U44" s="400">
        <v>121</v>
      </c>
      <c r="V44" s="380"/>
      <c r="AG44" s="221">
        <f>AG41+Z46+S46</f>
        <v>377</v>
      </c>
      <c r="AH44" s="221">
        <f t="shared" ref="AH44:AI44" si="1">AH41+AA46+T46</f>
        <v>369</v>
      </c>
      <c r="AI44" s="221">
        <f t="shared" si="1"/>
        <v>746</v>
      </c>
    </row>
    <row r="46" spans="16:36" x14ac:dyDescent="0.3">
      <c r="P46" t="s">
        <v>202</v>
      </c>
      <c r="S46" s="221">
        <f t="shared" ref="S46:T46" si="2">S33+S38+S44</f>
        <v>214</v>
      </c>
      <c r="T46" s="221">
        <f t="shared" si="2"/>
        <v>220</v>
      </c>
      <c r="U46" s="221">
        <f>U33+U38+U44</f>
        <v>434</v>
      </c>
      <c r="W46" t="s">
        <v>202</v>
      </c>
      <c r="Z46" s="221">
        <f t="shared" ref="Z46:AA46" si="3">Z34+Z38+Z43</f>
        <v>153</v>
      </c>
      <c r="AA46" s="221">
        <f t="shared" si="3"/>
        <v>133</v>
      </c>
      <c r="AB46" s="221">
        <f>AB34+AB38+AB43</f>
        <v>286</v>
      </c>
      <c r="AD46" t="s">
        <v>202</v>
      </c>
      <c r="AG46" s="221">
        <f>AG44-'Tab. IS.UV.6 -Motoc.senza pass.'!E74</f>
        <v>119</v>
      </c>
      <c r="AH46" s="221">
        <f>AH44-'Tab. IS.UV.6 -Motoc.senza pass.'!I74</f>
        <v>107</v>
      </c>
    </row>
    <row r="47" spans="16:36" x14ac:dyDescent="0.3">
      <c r="S47" s="221">
        <f t="shared" ref="S47:T47" si="4">S31+S34+S36+S39+S42+Z30+Z32+Z36+Z39+Z41+AG30+AG32+AG35+AG38</f>
        <v>308</v>
      </c>
      <c r="T47" s="221">
        <f t="shared" si="4"/>
        <v>292</v>
      </c>
      <c r="U47" s="221">
        <f>U31+U34+U36+U39+U42+AB30+AB32+AB36+AB39+AB41+AI30+AI32+AI35+AI38</f>
        <v>600</v>
      </c>
    </row>
    <row r="49" spans="23:23" x14ac:dyDescent="0.3">
      <c r="W49" s="221">
        <f>U33+U38+U44+AB34+AB38+AB43+AI33+AI36+AI39</f>
        <v>746</v>
      </c>
    </row>
  </sheetData>
  <mergeCells count="84">
    <mergeCell ref="P1:U1"/>
    <mergeCell ref="P2:U2"/>
    <mergeCell ref="Q14:Q18"/>
    <mergeCell ref="Q19:R19"/>
    <mergeCell ref="P3:R4"/>
    <mergeCell ref="S3:T3"/>
    <mergeCell ref="U3:U4"/>
    <mergeCell ref="P5:P8"/>
    <mergeCell ref="Q5:Q7"/>
    <mergeCell ref="Q8:R8"/>
    <mergeCell ref="P9:P13"/>
    <mergeCell ref="Q9:Q12"/>
    <mergeCell ref="Q13:R13"/>
    <mergeCell ref="P14:P19"/>
    <mergeCell ref="W5:W9"/>
    <mergeCell ref="AD1:AI1"/>
    <mergeCell ref="AD2:AI2"/>
    <mergeCell ref="AD3:AF4"/>
    <mergeCell ref="AG3:AH3"/>
    <mergeCell ref="AI3:AI4"/>
    <mergeCell ref="AD5:AD8"/>
    <mergeCell ref="AE5:AE7"/>
    <mergeCell ref="AE8:AF8"/>
    <mergeCell ref="X5:X8"/>
    <mergeCell ref="X9:Y9"/>
    <mergeCell ref="W1:AB1"/>
    <mergeCell ref="W2:AB2"/>
    <mergeCell ref="W3:Y4"/>
    <mergeCell ref="Z3:AA3"/>
    <mergeCell ref="AB3:AB4"/>
    <mergeCell ref="W10:W13"/>
    <mergeCell ref="X10:X12"/>
    <mergeCell ref="X13:Y13"/>
    <mergeCell ref="W14:W18"/>
    <mergeCell ref="X14:X17"/>
    <mergeCell ref="X18:Y18"/>
    <mergeCell ref="AD9:AD11"/>
    <mergeCell ref="AE9:AE10"/>
    <mergeCell ref="AE11:AF11"/>
    <mergeCell ref="AD12:AD14"/>
    <mergeCell ref="AE12:AE13"/>
    <mergeCell ref="AE14:AF14"/>
    <mergeCell ref="P39:P44"/>
    <mergeCell ref="Q39:Q43"/>
    <mergeCell ref="Q44:R44"/>
    <mergeCell ref="P26:U26"/>
    <mergeCell ref="P27:U27"/>
    <mergeCell ref="P28:R29"/>
    <mergeCell ref="S28:T28"/>
    <mergeCell ref="U28:U29"/>
    <mergeCell ref="P30:P33"/>
    <mergeCell ref="Q30:Q32"/>
    <mergeCell ref="Q33:R33"/>
    <mergeCell ref="AD26:AI26"/>
    <mergeCell ref="AD27:AI27"/>
    <mergeCell ref="W35:W38"/>
    <mergeCell ref="P34:P38"/>
    <mergeCell ref="Q34:Q37"/>
    <mergeCell ref="Q38:R38"/>
    <mergeCell ref="AD28:AF29"/>
    <mergeCell ref="AG28:AH28"/>
    <mergeCell ref="AI28:AI29"/>
    <mergeCell ref="AD30:AD33"/>
    <mergeCell ref="AE30:AE32"/>
    <mergeCell ref="AE33:AF33"/>
    <mergeCell ref="AD34:AD36"/>
    <mergeCell ref="AE34:AE35"/>
    <mergeCell ref="AE36:AF36"/>
    <mergeCell ref="AD37:AD39"/>
    <mergeCell ref="W30:W34"/>
    <mergeCell ref="X30:X33"/>
    <mergeCell ref="X34:Y34"/>
    <mergeCell ref="X35:X37"/>
    <mergeCell ref="X38:Y38"/>
    <mergeCell ref="W26:AB26"/>
    <mergeCell ref="W27:AB27"/>
    <mergeCell ref="W28:Y29"/>
    <mergeCell ref="Z28:AA28"/>
    <mergeCell ref="AB28:AB29"/>
    <mergeCell ref="AE37:AE38"/>
    <mergeCell ref="AE39:AF39"/>
    <mergeCell ref="W39:W43"/>
    <mergeCell ref="X39:X42"/>
    <mergeCell ref="X43:Y4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170"/>
  <sheetViews>
    <sheetView workbookViewId="0">
      <selection sqref="A1:BW1"/>
    </sheetView>
  </sheetViews>
  <sheetFormatPr defaultColWidth="8.88671875" defaultRowHeight="14.4" x14ac:dyDescent="0.3"/>
  <cols>
    <col min="1" max="1" width="37.109375" style="5" customWidth="1"/>
    <col min="2" max="13" width="8.88671875" style="5"/>
    <col min="14" max="74" width="0" style="5" hidden="1" customWidth="1"/>
    <col min="75" max="16384" width="8.88671875" style="5"/>
  </cols>
  <sheetData>
    <row r="1" spans="1:75" ht="16.2" customHeight="1" x14ac:dyDescent="0.3">
      <c r="A1" s="1130" t="s">
        <v>357</v>
      </c>
      <c r="B1" s="1130"/>
      <c r="C1" s="1130"/>
      <c r="D1" s="1130"/>
      <c r="E1" s="1130"/>
      <c r="F1" s="1130"/>
      <c r="G1" s="1130"/>
      <c r="H1" s="1130"/>
      <c r="I1" s="1130"/>
      <c r="J1" s="1130"/>
      <c r="K1" s="1130"/>
      <c r="L1" s="1130"/>
      <c r="M1" s="1130"/>
      <c r="N1" s="1130"/>
      <c r="O1" s="1130"/>
      <c r="P1" s="1130"/>
      <c r="Q1" s="1130"/>
      <c r="R1" s="1130"/>
      <c r="S1" s="1130"/>
      <c r="T1" s="1130"/>
      <c r="U1" s="1130"/>
      <c r="V1" s="1130"/>
      <c r="W1" s="1130"/>
      <c r="X1" s="1130"/>
      <c r="Y1" s="1130"/>
      <c r="Z1" s="1130"/>
      <c r="AA1" s="1130"/>
      <c r="AB1" s="1130"/>
      <c r="AC1" s="1130"/>
      <c r="AD1" s="1130"/>
      <c r="AE1" s="1130"/>
      <c r="AF1" s="1130"/>
      <c r="AG1" s="1130"/>
      <c r="AH1" s="1130"/>
      <c r="AI1" s="1130"/>
      <c r="AJ1" s="1130"/>
      <c r="AK1" s="1130"/>
      <c r="AL1" s="1130"/>
      <c r="AM1" s="1130"/>
      <c r="AN1" s="1130"/>
      <c r="AO1" s="1130"/>
      <c r="AP1" s="1130"/>
      <c r="AQ1" s="1130"/>
      <c r="AR1" s="1130"/>
      <c r="AS1" s="1130"/>
      <c r="AT1" s="1130"/>
      <c r="AU1" s="1130"/>
      <c r="AV1" s="1130"/>
      <c r="AW1" s="1130"/>
      <c r="AX1" s="1130"/>
      <c r="AY1" s="1130"/>
      <c r="AZ1" s="1130"/>
      <c r="BA1" s="1130"/>
      <c r="BB1" s="1130"/>
      <c r="BC1" s="1130"/>
      <c r="BD1" s="1130"/>
      <c r="BE1" s="1130"/>
      <c r="BF1" s="1130"/>
      <c r="BG1" s="1130"/>
      <c r="BH1" s="1130"/>
      <c r="BI1" s="1130"/>
      <c r="BJ1" s="1130"/>
      <c r="BK1" s="1130"/>
      <c r="BL1" s="1130"/>
      <c r="BM1" s="1130"/>
      <c r="BN1" s="1130"/>
      <c r="BO1" s="1130"/>
      <c r="BP1" s="1130"/>
      <c r="BQ1" s="1130"/>
      <c r="BR1" s="1130"/>
      <c r="BS1" s="1130"/>
      <c r="BT1" s="1130"/>
      <c r="BU1" s="1130"/>
      <c r="BV1" s="1130"/>
      <c r="BW1" s="1130"/>
    </row>
    <row r="2" spans="1:75" ht="16.2" thickBot="1" x14ac:dyDescent="0.35">
      <c r="A2" s="52"/>
      <c r="V2" s="1144" t="s">
        <v>79</v>
      </c>
      <c r="W2" s="1135"/>
      <c r="X2" s="1135"/>
      <c r="Y2" s="1135"/>
      <c r="Z2" s="1135"/>
      <c r="AA2" s="1135"/>
      <c r="AB2" s="1135"/>
      <c r="AC2" s="1135"/>
      <c r="AD2" s="1135"/>
      <c r="AE2" s="1135"/>
      <c r="AF2" s="1135"/>
      <c r="AG2" s="1135"/>
      <c r="AH2" s="1135"/>
      <c r="AI2" s="1135"/>
      <c r="AJ2" s="1135"/>
      <c r="AK2" s="1135"/>
      <c r="AL2" s="1135"/>
      <c r="AM2" s="1135"/>
      <c r="AN2" s="1135"/>
      <c r="AO2" s="1135"/>
      <c r="AP2" s="1135"/>
      <c r="AQ2" s="1135"/>
      <c r="AR2" s="1135"/>
      <c r="AS2" s="1135"/>
      <c r="AT2" s="1135"/>
    </row>
    <row r="3" spans="1:75" ht="18" customHeight="1" thickBot="1" x14ac:dyDescent="0.35">
      <c r="A3" s="7" t="s">
        <v>60</v>
      </c>
      <c r="V3" s="1145" t="s">
        <v>81</v>
      </c>
      <c r="W3" s="1146"/>
      <c r="X3" s="1147"/>
      <c r="Y3" s="1149" t="s">
        <v>90</v>
      </c>
      <c r="Z3" s="1150"/>
      <c r="AA3" s="1150"/>
      <c r="AB3" s="1150"/>
      <c r="AC3" s="1150"/>
      <c r="AD3" s="1150"/>
      <c r="AE3" s="1150"/>
      <c r="AF3" s="1150"/>
      <c r="AG3" s="1150"/>
      <c r="AH3" s="1150"/>
      <c r="AI3" s="1150"/>
      <c r="AJ3" s="1150"/>
      <c r="AK3" s="1150"/>
      <c r="AL3" s="1150"/>
      <c r="AM3" s="1150"/>
      <c r="AN3" s="1150"/>
      <c r="AO3" s="1150"/>
      <c r="AP3" s="1150"/>
      <c r="AQ3" s="1150"/>
      <c r="AR3" s="1150"/>
      <c r="AS3" s="1151"/>
      <c r="AT3" s="1152" t="s">
        <v>82</v>
      </c>
    </row>
    <row r="4" spans="1:75" ht="15" customHeight="1" thickBot="1" x14ac:dyDescent="0.35">
      <c r="A4" s="1114" t="s">
        <v>0</v>
      </c>
      <c r="B4" s="1097" t="s">
        <v>1</v>
      </c>
      <c r="C4" s="1098"/>
      <c r="D4" s="1098"/>
      <c r="E4" s="1099"/>
      <c r="F4" s="1097" t="s">
        <v>2</v>
      </c>
      <c r="G4" s="1098"/>
      <c r="H4" s="1098"/>
      <c r="I4" s="1099"/>
      <c r="J4" s="1097" t="s">
        <v>3</v>
      </c>
      <c r="K4" s="1098"/>
      <c r="L4" s="1098"/>
      <c r="M4" s="1099"/>
      <c r="N4" s="90"/>
      <c r="P4" s="1163" t="s">
        <v>80</v>
      </c>
      <c r="Q4" s="1164"/>
      <c r="R4" s="1167" t="s">
        <v>81</v>
      </c>
      <c r="S4" s="1168"/>
      <c r="T4" s="1161" t="s">
        <v>82</v>
      </c>
      <c r="V4" s="1139"/>
      <c r="W4" s="1148"/>
      <c r="X4" s="1142"/>
      <c r="Y4" s="124" t="s">
        <v>91</v>
      </c>
      <c r="Z4" s="125" t="s">
        <v>92</v>
      </c>
      <c r="AA4" s="125" t="s">
        <v>93</v>
      </c>
      <c r="AB4" s="125" t="s">
        <v>94</v>
      </c>
      <c r="AC4" s="125" t="s">
        <v>95</v>
      </c>
      <c r="AD4" s="125" t="s">
        <v>96</v>
      </c>
      <c r="AE4" s="125" t="s">
        <v>97</v>
      </c>
      <c r="AF4" s="125" t="s">
        <v>98</v>
      </c>
      <c r="AG4" s="125" t="s">
        <v>99</v>
      </c>
      <c r="AH4" s="125" t="s">
        <v>100</v>
      </c>
      <c r="AI4" s="125" t="s">
        <v>101</v>
      </c>
      <c r="AJ4" s="125" t="s">
        <v>102</v>
      </c>
      <c r="AK4" s="125" t="s">
        <v>103</v>
      </c>
      <c r="AL4" s="125" t="s">
        <v>104</v>
      </c>
      <c r="AM4" s="125" t="s">
        <v>105</v>
      </c>
      <c r="AN4" s="125" t="s">
        <v>106</v>
      </c>
      <c r="AO4" s="125" t="s">
        <v>107</v>
      </c>
      <c r="AP4" s="125" t="s">
        <v>108</v>
      </c>
      <c r="AQ4" s="125" t="s">
        <v>109</v>
      </c>
      <c r="AR4" s="125" t="s">
        <v>110</v>
      </c>
      <c r="AS4" s="125" t="s">
        <v>111</v>
      </c>
      <c r="AT4" s="1153"/>
    </row>
    <row r="5" spans="1:75" ht="19.2" thickBot="1" x14ac:dyDescent="0.35">
      <c r="A5" s="1115"/>
      <c r="B5" s="8">
        <v>2001</v>
      </c>
      <c r="C5" s="8">
        <v>2010</v>
      </c>
      <c r="D5" s="8">
        <v>2014</v>
      </c>
      <c r="E5" s="8">
        <v>2015</v>
      </c>
      <c r="F5" s="9">
        <v>2001</v>
      </c>
      <c r="G5" s="8">
        <v>2010</v>
      </c>
      <c r="H5" s="8">
        <v>2014</v>
      </c>
      <c r="I5" s="10">
        <v>2015</v>
      </c>
      <c r="J5" s="9">
        <v>2001</v>
      </c>
      <c r="K5" s="8">
        <v>2010</v>
      </c>
      <c r="L5" s="8">
        <v>2014</v>
      </c>
      <c r="M5" s="10">
        <v>2015</v>
      </c>
      <c r="N5" s="90"/>
      <c r="P5" s="1165"/>
      <c r="Q5" s="1166"/>
      <c r="R5" s="91" t="s">
        <v>83</v>
      </c>
      <c r="S5" s="92" t="s">
        <v>84</v>
      </c>
      <c r="T5" s="1162"/>
      <c r="V5" s="1131" t="s">
        <v>83</v>
      </c>
      <c r="W5" s="1134" t="s">
        <v>85</v>
      </c>
      <c r="X5" s="126" t="s">
        <v>4</v>
      </c>
      <c r="Y5" s="127">
        <v>46367</v>
      </c>
      <c r="Z5" s="128">
        <v>14</v>
      </c>
      <c r="AA5" s="128">
        <v>276</v>
      </c>
      <c r="AB5" s="128">
        <v>175</v>
      </c>
      <c r="AC5" s="128">
        <v>555</v>
      </c>
      <c r="AD5" s="128">
        <v>256</v>
      </c>
      <c r="AE5" s="128">
        <v>65</v>
      </c>
      <c r="AF5" s="128">
        <v>3602</v>
      </c>
      <c r="AG5" s="128">
        <v>41</v>
      </c>
      <c r="AH5" s="128">
        <v>146</v>
      </c>
      <c r="AI5" s="128">
        <v>235</v>
      </c>
      <c r="AJ5" s="128">
        <v>48</v>
      </c>
      <c r="AK5" s="128">
        <v>54</v>
      </c>
      <c r="AL5" s="128">
        <v>3712</v>
      </c>
      <c r="AM5" s="128">
        <v>2619</v>
      </c>
      <c r="AN5" s="128">
        <v>8055</v>
      </c>
      <c r="AO5" s="128">
        <v>812</v>
      </c>
      <c r="AP5" s="128">
        <v>47</v>
      </c>
      <c r="AQ5" s="128">
        <v>3</v>
      </c>
      <c r="AR5" s="128">
        <v>570</v>
      </c>
      <c r="AS5" s="128">
        <v>108</v>
      </c>
      <c r="AT5" s="129">
        <v>67760</v>
      </c>
    </row>
    <row r="6" spans="1:75" ht="15" customHeight="1" x14ac:dyDescent="0.3">
      <c r="A6" s="1" t="s">
        <v>4</v>
      </c>
      <c r="B6" s="32">
        <v>110750</v>
      </c>
      <c r="C6" s="32">
        <v>80765</v>
      </c>
      <c r="D6" s="32">
        <v>69122</v>
      </c>
      <c r="E6" s="32">
        <f>R6</f>
        <v>67760</v>
      </c>
      <c r="F6" s="33">
        <v>30550</v>
      </c>
      <c r="G6" s="75">
        <v>24566</v>
      </c>
      <c r="H6" s="75">
        <v>21912</v>
      </c>
      <c r="I6" s="34">
        <f>S6</f>
        <v>22688</v>
      </c>
      <c r="J6" s="33">
        <v>141300</v>
      </c>
      <c r="K6" s="75">
        <v>105331</v>
      </c>
      <c r="L6" s="75">
        <v>91034</v>
      </c>
      <c r="M6" s="34">
        <f>T6</f>
        <v>90448</v>
      </c>
      <c r="N6" s="90"/>
      <c r="P6" s="1116" t="s">
        <v>85</v>
      </c>
      <c r="Q6" s="93" t="s">
        <v>4</v>
      </c>
      <c r="R6" s="94">
        <v>67760</v>
      </c>
      <c r="S6" s="95">
        <v>22688</v>
      </c>
      <c r="T6" s="96">
        <v>90448</v>
      </c>
      <c r="V6" s="1132"/>
      <c r="W6" s="1135"/>
      <c r="X6" s="130" t="s">
        <v>5</v>
      </c>
      <c r="Y6" s="131">
        <v>24288</v>
      </c>
      <c r="Z6" s="132">
        <v>10</v>
      </c>
      <c r="AA6" s="132">
        <v>238</v>
      </c>
      <c r="AB6" s="132">
        <v>144</v>
      </c>
      <c r="AC6" s="132">
        <v>144</v>
      </c>
      <c r="AD6" s="132">
        <v>130</v>
      </c>
      <c r="AE6" s="132">
        <v>27</v>
      </c>
      <c r="AF6" s="132">
        <v>1438</v>
      </c>
      <c r="AG6" s="132">
        <v>10</v>
      </c>
      <c r="AH6" s="132">
        <v>39</v>
      </c>
      <c r="AI6" s="132">
        <v>113</v>
      </c>
      <c r="AJ6" s="132">
        <v>20</v>
      </c>
      <c r="AK6" s="132">
        <v>10</v>
      </c>
      <c r="AL6" s="132">
        <v>671</v>
      </c>
      <c r="AM6" s="132">
        <v>1259</v>
      </c>
      <c r="AN6" s="132">
        <v>4134</v>
      </c>
      <c r="AO6" s="132">
        <v>439</v>
      </c>
      <c r="AP6" s="132">
        <v>33</v>
      </c>
      <c r="AQ6" s="132">
        <v>4</v>
      </c>
      <c r="AR6" s="132">
        <v>145</v>
      </c>
      <c r="AS6" s="132">
        <v>100</v>
      </c>
      <c r="AT6" s="133">
        <v>33396</v>
      </c>
    </row>
    <row r="7" spans="1:75" ht="25.2" x14ac:dyDescent="0.3">
      <c r="A7" s="1" t="s">
        <v>5</v>
      </c>
      <c r="B7" s="32">
        <v>54154</v>
      </c>
      <c r="C7" s="32">
        <v>43661</v>
      </c>
      <c r="D7" s="32">
        <v>34444</v>
      </c>
      <c r="E7" s="32">
        <f>R7</f>
        <v>33396</v>
      </c>
      <c r="F7" s="33">
        <v>13812</v>
      </c>
      <c r="G7" s="75">
        <v>12655</v>
      </c>
      <c r="H7" s="75">
        <v>10479</v>
      </c>
      <c r="I7" s="34">
        <f>S7</f>
        <v>10312</v>
      </c>
      <c r="J7" s="33">
        <v>67966</v>
      </c>
      <c r="K7" s="75">
        <v>56316</v>
      </c>
      <c r="L7" s="75">
        <v>44923</v>
      </c>
      <c r="M7" s="34">
        <f>T7</f>
        <v>43708</v>
      </c>
      <c r="N7" s="90"/>
      <c r="P7" s="1169"/>
      <c r="Q7" s="97" t="s">
        <v>5</v>
      </c>
      <c r="R7" s="98">
        <v>33396</v>
      </c>
      <c r="S7" s="99">
        <v>10312</v>
      </c>
      <c r="T7" s="100">
        <v>43708</v>
      </c>
      <c r="V7" s="1132"/>
      <c r="W7" s="1135"/>
      <c r="X7" s="130" t="s">
        <v>86</v>
      </c>
      <c r="Y7" s="131">
        <v>22514</v>
      </c>
      <c r="Z7" s="132">
        <v>16</v>
      </c>
      <c r="AA7" s="132">
        <v>48</v>
      </c>
      <c r="AB7" s="132">
        <v>117</v>
      </c>
      <c r="AC7" s="132">
        <v>107</v>
      </c>
      <c r="AD7" s="132">
        <v>81</v>
      </c>
      <c r="AE7" s="132">
        <v>4</v>
      </c>
      <c r="AF7" s="132">
        <v>948</v>
      </c>
      <c r="AG7" s="132">
        <v>15</v>
      </c>
      <c r="AH7" s="132">
        <v>48</v>
      </c>
      <c r="AI7" s="132">
        <v>45</v>
      </c>
      <c r="AJ7" s="132">
        <v>21</v>
      </c>
      <c r="AK7" s="132">
        <v>21</v>
      </c>
      <c r="AL7" s="132">
        <v>412</v>
      </c>
      <c r="AM7" s="132">
        <v>1158</v>
      </c>
      <c r="AN7" s="132">
        <v>2886</v>
      </c>
      <c r="AO7" s="132">
        <v>586</v>
      </c>
      <c r="AP7" s="132">
        <v>59</v>
      </c>
      <c r="AQ7" s="132">
        <v>5</v>
      </c>
      <c r="AR7" s="132">
        <v>136</v>
      </c>
      <c r="AS7" s="132">
        <v>74</v>
      </c>
      <c r="AT7" s="133">
        <v>29301</v>
      </c>
    </row>
    <row r="8" spans="1:75" ht="25.2" x14ac:dyDescent="0.3">
      <c r="A8" s="1" t="s">
        <v>6</v>
      </c>
      <c r="B8" s="32">
        <v>39723</v>
      </c>
      <c r="C8" s="32">
        <v>37190</v>
      </c>
      <c r="D8" s="32">
        <v>30032</v>
      </c>
      <c r="E8" s="32">
        <f>R8</f>
        <v>29301</v>
      </c>
      <c r="F8" s="33">
        <v>14111</v>
      </c>
      <c r="G8" s="75">
        <v>14160</v>
      </c>
      <c r="H8" s="75">
        <v>11042</v>
      </c>
      <c r="I8" s="34">
        <f>S8</f>
        <v>11082</v>
      </c>
      <c r="J8" s="33">
        <v>53834</v>
      </c>
      <c r="K8" s="75">
        <v>51350</v>
      </c>
      <c r="L8" s="75">
        <v>41074</v>
      </c>
      <c r="M8" s="34">
        <f>T8</f>
        <v>40383</v>
      </c>
      <c r="N8" s="90"/>
      <c r="P8" s="1169"/>
      <c r="Q8" s="97" t="s">
        <v>86</v>
      </c>
      <c r="R8" s="98">
        <v>29301</v>
      </c>
      <c r="S8" s="99">
        <v>11082</v>
      </c>
      <c r="T8" s="100">
        <v>40383</v>
      </c>
      <c r="V8" s="1133"/>
      <c r="W8" s="1136" t="s">
        <v>82</v>
      </c>
      <c r="X8" s="1137"/>
      <c r="Y8" s="141">
        <v>93169</v>
      </c>
      <c r="Z8" s="142">
        <v>40</v>
      </c>
      <c r="AA8" s="142">
        <v>562</v>
      </c>
      <c r="AB8" s="142">
        <v>436</v>
      </c>
      <c r="AC8" s="142">
        <v>806</v>
      </c>
      <c r="AD8" s="142">
        <v>467</v>
      </c>
      <c r="AE8" s="142">
        <v>96</v>
      </c>
      <c r="AF8" s="142">
        <v>5988</v>
      </c>
      <c r="AG8" s="142">
        <v>66</v>
      </c>
      <c r="AH8" s="142">
        <v>233</v>
      </c>
      <c r="AI8" s="142">
        <v>393</v>
      </c>
      <c r="AJ8" s="142">
        <v>89</v>
      </c>
      <c r="AK8" s="142">
        <v>85</v>
      </c>
      <c r="AL8" s="142">
        <v>4795</v>
      </c>
      <c r="AM8" s="142">
        <v>5036</v>
      </c>
      <c r="AN8" s="142">
        <v>15075</v>
      </c>
      <c r="AO8" s="142">
        <v>1837</v>
      </c>
      <c r="AP8" s="142">
        <v>139</v>
      </c>
      <c r="AQ8" s="142">
        <v>12</v>
      </c>
      <c r="AR8" s="142">
        <v>851</v>
      </c>
      <c r="AS8" s="142">
        <v>282</v>
      </c>
      <c r="AT8" s="143">
        <v>130457</v>
      </c>
    </row>
    <row r="9" spans="1:75" ht="15" customHeight="1" thickBot="1" x14ac:dyDescent="0.35">
      <c r="A9" s="3" t="s">
        <v>7</v>
      </c>
      <c r="B9" s="43">
        <v>204627</v>
      </c>
      <c r="C9" s="43">
        <v>161616</v>
      </c>
      <c r="D9" s="43">
        <v>133598</v>
      </c>
      <c r="E9" s="43">
        <f>R9</f>
        <v>130457</v>
      </c>
      <c r="F9" s="44">
        <v>58473</v>
      </c>
      <c r="G9" s="43">
        <v>51381</v>
      </c>
      <c r="H9" s="43">
        <v>43433</v>
      </c>
      <c r="I9" s="38">
        <f>S9</f>
        <v>44082</v>
      </c>
      <c r="J9" s="44">
        <v>263100</v>
      </c>
      <c r="K9" s="43">
        <v>212997</v>
      </c>
      <c r="L9" s="43">
        <v>177031</v>
      </c>
      <c r="M9" s="38">
        <f>T9</f>
        <v>174539</v>
      </c>
      <c r="N9" s="90"/>
      <c r="P9" s="1170" t="s">
        <v>82</v>
      </c>
      <c r="Q9" s="1171"/>
      <c r="R9" s="101">
        <v>130457</v>
      </c>
      <c r="S9" s="102">
        <v>44082</v>
      </c>
      <c r="T9" s="103">
        <v>174539</v>
      </c>
      <c r="V9" s="1138" t="s">
        <v>84</v>
      </c>
      <c r="W9" s="1140" t="s">
        <v>85</v>
      </c>
      <c r="X9" s="144" t="s">
        <v>4</v>
      </c>
      <c r="Y9" s="145">
        <v>16999</v>
      </c>
      <c r="Z9" s="146">
        <v>6</v>
      </c>
      <c r="AA9" s="146">
        <v>13</v>
      </c>
      <c r="AB9" s="146">
        <v>17</v>
      </c>
      <c r="AC9" s="146">
        <v>12</v>
      </c>
      <c r="AD9" s="146">
        <v>64</v>
      </c>
      <c r="AE9" s="147"/>
      <c r="AF9" s="146">
        <v>1895</v>
      </c>
      <c r="AG9" s="146">
        <v>65</v>
      </c>
      <c r="AH9" s="146">
        <v>373</v>
      </c>
      <c r="AI9" s="146">
        <v>135</v>
      </c>
      <c r="AJ9" s="146">
        <v>303</v>
      </c>
      <c r="AK9" s="146">
        <v>61</v>
      </c>
      <c r="AL9" s="146">
        <v>441</v>
      </c>
      <c r="AM9" s="146">
        <v>326</v>
      </c>
      <c r="AN9" s="146">
        <v>1650</v>
      </c>
      <c r="AO9" s="146">
        <v>248</v>
      </c>
      <c r="AP9" s="146">
        <v>13</v>
      </c>
      <c r="AQ9" s="147"/>
      <c r="AR9" s="146">
        <v>27</v>
      </c>
      <c r="AS9" s="146">
        <v>40</v>
      </c>
      <c r="AT9" s="148">
        <v>22688</v>
      </c>
    </row>
    <row r="10" spans="1:75" ht="15" customHeight="1" x14ac:dyDescent="0.3">
      <c r="A10" s="17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90"/>
      <c r="P10" s="1172" t="s">
        <v>78</v>
      </c>
      <c r="Q10" s="1172"/>
      <c r="R10" s="1172"/>
      <c r="S10" s="1172"/>
      <c r="T10" s="1172"/>
      <c r="V10" s="1132"/>
      <c r="W10" s="1135"/>
      <c r="X10" s="130" t="s">
        <v>5</v>
      </c>
      <c r="Y10" s="131">
        <v>8027</v>
      </c>
      <c r="Z10" s="132">
        <v>4</v>
      </c>
      <c r="AA10" s="132">
        <v>6</v>
      </c>
      <c r="AB10" s="132">
        <v>10</v>
      </c>
      <c r="AC10" s="132">
        <v>15</v>
      </c>
      <c r="AD10" s="132">
        <v>45</v>
      </c>
      <c r="AE10" s="138"/>
      <c r="AF10" s="132">
        <v>785</v>
      </c>
      <c r="AG10" s="132">
        <v>20</v>
      </c>
      <c r="AH10" s="132">
        <v>127</v>
      </c>
      <c r="AI10" s="132">
        <v>47</v>
      </c>
      <c r="AJ10" s="132">
        <v>93</v>
      </c>
      <c r="AK10" s="132">
        <v>22</v>
      </c>
      <c r="AL10" s="132">
        <v>86</v>
      </c>
      <c r="AM10" s="132">
        <v>170</v>
      </c>
      <c r="AN10" s="132">
        <v>733</v>
      </c>
      <c r="AO10" s="132">
        <v>93</v>
      </c>
      <c r="AP10" s="132">
        <v>8</v>
      </c>
      <c r="AQ10" s="138"/>
      <c r="AR10" s="132">
        <v>7</v>
      </c>
      <c r="AS10" s="132">
        <v>14</v>
      </c>
      <c r="AT10" s="133">
        <v>10312</v>
      </c>
    </row>
    <row r="11" spans="1:75" ht="15.6" customHeight="1" thickBot="1" x14ac:dyDescent="0.35">
      <c r="A11" s="53"/>
      <c r="P11" s="1156" t="s">
        <v>79</v>
      </c>
      <c r="Q11" s="1156"/>
      <c r="R11" s="1156"/>
      <c r="S11" s="1156"/>
      <c r="T11" s="1156"/>
      <c r="V11" s="1132"/>
      <c r="W11" s="1135"/>
      <c r="X11" s="130" t="s">
        <v>86</v>
      </c>
      <c r="Y11" s="131">
        <v>9000</v>
      </c>
      <c r="Z11" s="132">
        <v>7</v>
      </c>
      <c r="AA11" s="132">
        <v>11</v>
      </c>
      <c r="AB11" s="132">
        <v>11</v>
      </c>
      <c r="AC11" s="132">
        <v>9</v>
      </c>
      <c r="AD11" s="132">
        <v>46</v>
      </c>
      <c r="AE11" s="138"/>
      <c r="AF11" s="132">
        <v>793</v>
      </c>
      <c r="AG11" s="132">
        <v>20</v>
      </c>
      <c r="AH11" s="132">
        <v>85</v>
      </c>
      <c r="AI11" s="132">
        <v>45</v>
      </c>
      <c r="AJ11" s="132">
        <v>88</v>
      </c>
      <c r="AK11" s="132">
        <v>35</v>
      </c>
      <c r="AL11" s="132">
        <v>65</v>
      </c>
      <c r="AM11" s="132">
        <v>98</v>
      </c>
      <c r="AN11" s="132">
        <v>594</v>
      </c>
      <c r="AO11" s="132">
        <v>126</v>
      </c>
      <c r="AP11" s="132">
        <v>31</v>
      </c>
      <c r="AQ11" s="138"/>
      <c r="AR11" s="132">
        <v>4</v>
      </c>
      <c r="AS11" s="132">
        <v>14</v>
      </c>
      <c r="AT11" s="133">
        <v>11082</v>
      </c>
    </row>
    <row r="12" spans="1:75" ht="15" thickBot="1" x14ac:dyDescent="0.35">
      <c r="A12" s="1114" t="s">
        <v>19</v>
      </c>
      <c r="B12" s="1097" t="s">
        <v>1</v>
      </c>
      <c r="C12" s="1098"/>
      <c r="D12" s="1098"/>
      <c r="E12" s="1099"/>
      <c r="F12" s="1097" t="s">
        <v>2</v>
      </c>
      <c r="G12" s="1098"/>
      <c r="H12" s="1098"/>
      <c r="I12" s="1099"/>
      <c r="J12" s="1097" t="s">
        <v>3</v>
      </c>
      <c r="K12" s="1098"/>
      <c r="L12" s="1098"/>
      <c r="M12" s="1099"/>
      <c r="P12" s="1157" t="s">
        <v>80</v>
      </c>
      <c r="Q12" s="1158"/>
      <c r="R12" s="1154" t="s">
        <v>81</v>
      </c>
      <c r="S12" s="1155"/>
      <c r="T12" s="1173" t="s">
        <v>82</v>
      </c>
      <c r="V12" s="1139"/>
      <c r="W12" s="1141" t="s">
        <v>82</v>
      </c>
      <c r="X12" s="1142"/>
      <c r="Y12" s="134">
        <v>34026</v>
      </c>
      <c r="Z12" s="135">
        <v>17</v>
      </c>
      <c r="AA12" s="135">
        <v>30</v>
      </c>
      <c r="AB12" s="135">
        <v>38</v>
      </c>
      <c r="AC12" s="135">
        <v>36</v>
      </c>
      <c r="AD12" s="135">
        <v>155</v>
      </c>
      <c r="AE12" s="139"/>
      <c r="AF12" s="135">
        <v>3473</v>
      </c>
      <c r="AG12" s="135">
        <v>105</v>
      </c>
      <c r="AH12" s="135">
        <v>585</v>
      </c>
      <c r="AI12" s="135">
        <v>227</v>
      </c>
      <c r="AJ12" s="135">
        <v>484</v>
      </c>
      <c r="AK12" s="135">
        <v>118</v>
      </c>
      <c r="AL12" s="135">
        <v>592</v>
      </c>
      <c r="AM12" s="135">
        <v>594</v>
      </c>
      <c r="AN12" s="135">
        <v>2977</v>
      </c>
      <c r="AO12" s="135">
        <v>467</v>
      </c>
      <c r="AP12" s="135">
        <v>52</v>
      </c>
      <c r="AQ12" s="139"/>
      <c r="AR12" s="135">
        <v>38</v>
      </c>
      <c r="AS12" s="135">
        <v>68</v>
      </c>
      <c r="AT12" s="136">
        <v>44082</v>
      </c>
    </row>
    <row r="13" spans="1:75" ht="19.2" thickBot="1" x14ac:dyDescent="0.35">
      <c r="A13" s="1115"/>
      <c r="B13" s="8">
        <v>2001</v>
      </c>
      <c r="C13" s="8">
        <v>2010</v>
      </c>
      <c r="D13" s="8">
        <v>2014</v>
      </c>
      <c r="E13" s="8">
        <v>2015</v>
      </c>
      <c r="F13" s="9">
        <v>2001</v>
      </c>
      <c r="G13" s="8">
        <v>2010</v>
      </c>
      <c r="H13" s="8">
        <v>2014</v>
      </c>
      <c r="I13" s="10">
        <v>2015</v>
      </c>
      <c r="J13" s="9">
        <v>2001</v>
      </c>
      <c r="K13" s="8">
        <v>2010</v>
      </c>
      <c r="L13" s="8">
        <v>2014</v>
      </c>
      <c r="M13" s="10">
        <v>2015</v>
      </c>
      <c r="P13" s="1159"/>
      <c r="Q13" s="1160"/>
      <c r="R13" s="124" t="s">
        <v>83</v>
      </c>
      <c r="S13" s="125" t="s">
        <v>84</v>
      </c>
      <c r="T13" s="1174"/>
      <c r="V13" s="1143" t="s">
        <v>115</v>
      </c>
      <c r="W13" s="1135"/>
      <c r="X13" s="1135"/>
      <c r="Y13" s="1135"/>
      <c r="Z13" s="1135"/>
      <c r="AA13" s="1135"/>
      <c r="AB13" s="1135"/>
      <c r="AC13" s="1135"/>
      <c r="AD13" s="1135"/>
      <c r="AE13" s="1135"/>
      <c r="AF13" s="1135"/>
      <c r="AG13" s="1135"/>
      <c r="AH13" s="1135"/>
      <c r="AI13" s="1135"/>
      <c r="AJ13" s="1135"/>
      <c r="AK13" s="1135"/>
      <c r="AL13" s="1135"/>
      <c r="AM13" s="1135"/>
      <c r="AN13" s="1135"/>
      <c r="AO13" s="1135"/>
      <c r="AP13" s="1135"/>
      <c r="AQ13" s="1135"/>
      <c r="AR13" s="1135"/>
      <c r="AS13" s="1135"/>
      <c r="AT13" s="1135"/>
    </row>
    <row r="14" spans="1:75" ht="17.399999999999999" thickBot="1" x14ac:dyDescent="0.35">
      <c r="A14" s="1" t="s">
        <v>4</v>
      </c>
      <c r="B14" s="32">
        <v>10056</v>
      </c>
      <c r="C14" s="32">
        <v>10149</v>
      </c>
      <c r="D14" s="32">
        <v>10434</v>
      </c>
      <c r="E14" s="32">
        <f>'Tab. IS.UV.3 - Pedoni'!E6</f>
        <v>9528</v>
      </c>
      <c r="F14" s="33">
        <v>484</v>
      </c>
      <c r="G14" s="75">
        <v>393</v>
      </c>
      <c r="H14" s="75">
        <v>473</v>
      </c>
      <c r="I14" s="34">
        <f>'Tab. IS.UV.3 - Pedoni'!I6</f>
        <v>492</v>
      </c>
      <c r="J14" s="33">
        <v>10540</v>
      </c>
      <c r="K14" s="75">
        <v>10542</v>
      </c>
      <c r="L14" s="75">
        <v>10907</v>
      </c>
      <c r="M14" s="34">
        <f>'Tab. IS.UV.3 - Pedoni'!M6</f>
        <v>10020</v>
      </c>
      <c r="P14" s="1175" t="s">
        <v>85</v>
      </c>
      <c r="Q14" s="126" t="s">
        <v>4</v>
      </c>
      <c r="R14" s="127">
        <v>9347</v>
      </c>
      <c r="S14" s="128">
        <v>446</v>
      </c>
      <c r="T14" s="129">
        <v>9793</v>
      </c>
      <c r="V14" s="1144" t="s">
        <v>79</v>
      </c>
      <c r="W14" s="1135"/>
      <c r="X14" s="1135"/>
      <c r="Y14" s="1135"/>
      <c r="Z14" s="1135"/>
      <c r="AA14" s="1135"/>
      <c r="AB14" s="1135"/>
      <c r="AC14" s="1135"/>
      <c r="AD14" s="1135"/>
      <c r="AE14" s="1135"/>
      <c r="AF14" s="1135"/>
      <c r="AG14" s="1135"/>
      <c r="AH14" s="1135"/>
      <c r="AI14" s="1135"/>
      <c r="AJ14" s="1135"/>
      <c r="AK14" s="1135"/>
      <c r="AL14" s="1135"/>
      <c r="AM14" s="1135"/>
      <c r="AN14" s="1135"/>
      <c r="AO14" s="1135"/>
      <c r="AP14" s="1135"/>
      <c r="AQ14" s="1135"/>
      <c r="AR14" s="1135"/>
      <c r="AS14" s="1135"/>
      <c r="AT14" s="1135"/>
    </row>
    <row r="15" spans="1:75" ht="15" thickBot="1" x14ac:dyDescent="0.35">
      <c r="A15" s="1" t="s">
        <v>5</v>
      </c>
      <c r="B15" s="32">
        <v>5679</v>
      </c>
      <c r="C15" s="32">
        <v>5633</v>
      </c>
      <c r="D15" s="32">
        <v>5315</v>
      </c>
      <c r="E15" s="32">
        <f>'Tab. IS.UV.3 - Pedoni'!E7</f>
        <v>5090</v>
      </c>
      <c r="F15" s="33">
        <v>262</v>
      </c>
      <c r="G15" s="75">
        <v>220</v>
      </c>
      <c r="H15" s="75">
        <v>284</v>
      </c>
      <c r="I15" s="34">
        <f>'Tab. IS.UV.3 - Pedoni'!I7</f>
        <v>255</v>
      </c>
      <c r="J15" s="33">
        <v>5941</v>
      </c>
      <c r="K15" s="75">
        <v>5853</v>
      </c>
      <c r="L15" s="75">
        <v>5599</v>
      </c>
      <c r="M15" s="34">
        <f>'Tab. IS.UV.3 - Pedoni'!M7</f>
        <v>5345</v>
      </c>
      <c r="P15" s="1176"/>
      <c r="Q15" s="130" t="s">
        <v>5</v>
      </c>
      <c r="R15" s="131">
        <v>4968</v>
      </c>
      <c r="S15" s="132">
        <v>224</v>
      </c>
      <c r="T15" s="133">
        <v>5192</v>
      </c>
      <c r="V15" s="1145" t="s">
        <v>81</v>
      </c>
      <c r="W15" s="1146"/>
      <c r="X15" s="1147"/>
      <c r="Y15" s="1149" t="s">
        <v>112</v>
      </c>
      <c r="Z15" s="1150"/>
      <c r="AA15" s="1150"/>
      <c r="AB15" s="1150"/>
      <c r="AC15" s="1150"/>
      <c r="AD15" s="1150"/>
      <c r="AE15" s="1150"/>
      <c r="AF15" s="1150"/>
      <c r="AG15" s="1150"/>
      <c r="AH15" s="1150"/>
      <c r="AI15" s="1150"/>
      <c r="AJ15" s="1150"/>
      <c r="AK15" s="1150"/>
      <c r="AL15" s="1150"/>
      <c r="AM15" s="1150"/>
      <c r="AN15" s="1150"/>
      <c r="AO15" s="1150"/>
      <c r="AP15" s="1150"/>
      <c r="AQ15" s="1150"/>
      <c r="AR15" s="1150"/>
      <c r="AS15" s="1151"/>
      <c r="AT15" s="1152" t="s">
        <v>82</v>
      </c>
    </row>
    <row r="16" spans="1:75" ht="36" thickBot="1" x14ac:dyDescent="0.35">
      <c r="A16" s="1" t="s">
        <v>6</v>
      </c>
      <c r="B16" s="32">
        <v>3802</v>
      </c>
      <c r="C16" s="32">
        <v>4200</v>
      </c>
      <c r="D16" s="32">
        <v>4113</v>
      </c>
      <c r="E16" s="32">
        <f>'Tab. IS.UV.3 - Pedoni'!E8</f>
        <v>4073</v>
      </c>
      <c r="F16" s="33">
        <v>230</v>
      </c>
      <c r="G16" s="75">
        <v>176</v>
      </c>
      <c r="H16" s="75">
        <v>185</v>
      </c>
      <c r="I16" s="34">
        <f>'Tab. IS.UV.3 - Pedoni'!I8</f>
        <v>185</v>
      </c>
      <c r="J16" s="33">
        <v>4032</v>
      </c>
      <c r="K16" s="75">
        <v>4376</v>
      </c>
      <c r="L16" s="75">
        <v>4298</v>
      </c>
      <c r="M16" s="34">
        <f>'Tab. IS.UV.3 - Pedoni'!M8</f>
        <v>4258</v>
      </c>
      <c r="P16" s="1176"/>
      <c r="Q16" s="130" t="s">
        <v>86</v>
      </c>
      <c r="R16" s="131">
        <v>3964</v>
      </c>
      <c r="S16" s="132">
        <v>138</v>
      </c>
      <c r="T16" s="133">
        <v>4102</v>
      </c>
      <c r="V16" s="1139"/>
      <c r="W16" s="1148"/>
      <c r="X16" s="1142"/>
      <c r="Y16" s="124" t="s">
        <v>91</v>
      </c>
      <c r="Z16" s="125" t="s">
        <v>92</v>
      </c>
      <c r="AA16" s="125" t="s">
        <v>93</v>
      </c>
      <c r="AB16" s="125" t="s">
        <v>94</v>
      </c>
      <c r="AC16" s="125" t="s">
        <v>95</v>
      </c>
      <c r="AD16" s="125" t="s">
        <v>96</v>
      </c>
      <c r="AE16" s="125" t="s">
        <v>97</v>
      </c>
      <c r="AF16" s="125" t="s">
        <v>98</v>
      </c>
      <c r="AG16" s="125" t="s">
        <v>99</v>
      </c>
      <c r="AH16" s="125" t="s">
        <v>100</v>
      </c>
      <c r="AI16" s="125" t="s">
        <v>101</v>
      </c>
      <c r="AJ16" s="125" t="s">
        <v>102</v>
      </c>
      <c r="AK16" s="125" t="s">
        <v>103</v>
      </c>
      <c r="AL16" s="125" t="s">
        <v>104</v>
      </c>
      <c r="AM16" s="125" t="s">
        <v>105</v>
      </c>
      <c r="AN16" s="125" t="s">
        <v>106</v>
      </c>
      <c r="AO16" s="125" t="s">
        <v>107</v>
      </c>
      <c r="AP16" s="125" t="s">
        <v>108</v>
      </c>
      <c r="AQ16" s="125" t="s">
        <v>109</v>
      </c>
      <c r="AR16" s="125" t="s">
        <v>110</v>
      </c>
      <c r="AS16" s="125" t="s">
        <v>111</v>
      </c>
      <c r="AT16" s="1153"/>
    </row>
    <row r="17" spans="1:46" ht="15" customHeight="1" thickBot="1" x14ac:dyDescent="0.35">
      <c r="A17" s="3" t="s">
        <v>7</v>
      </c>
      <c r="B17" s="43">
        <v>19537</v>
      </c>
      <c r="C17" s="43">
        <v>19982</v>
      </c>
      <c r="D17" s="43">
        <v>19862</v>
      </c>
      <c r="E17" s="43">
        <f>'Tab. IS.UV.3 - Pedoni'!E9</f>
        <v>18279</v>
      </c>
      <c r="F17" s="44">
        <v>976</v>
      </c>
      <c r="G17" s="43">
        <v>789</v>
      </c>
      <c r="H17" s="43">
        <v>942</v>
      </c>
      <c r="I17" s="38">
        <f>'Tab. IS.UV.3 - Pedoni'!I9</f>
        <v>808</v>
      </c>
      <c r="J17" s="44">
        <v>20513</v>
      </c>
      <c r="K17" s="43">
        <v>20771</v>
      </c>
      <c r="L17" s="43">
        <v>20804</v>
      </c>
      <c r="M17" s="38">
        <f>'Tab. IS.UV.3 - Pedoni'!M9</f>
        <v>19623</v>
      </c>
      <c r="P17" s="1177" t="s">
        <v>82</v>
      </c>
      <c r="Q17" s="1141"/>
      <c r="R17" s="134">
        <v>18279</v>
      </c>
      <c r="S17" s="135">
        <v>808</v>
      </c>
      <c r="T17" s="136">
        <v>19087</v>
      </c>
      <c r="V17" s="1131" t="s">
        <v>83</v>
      </c>
      <c r="W17" s="1134" t="s">
        <v>85</v>
      </c>
      <c r="X17" s="126" t="s">
        <v>4</v>
      </c>
      <c r="Y17" s="127">
        <v>26788</v>
      </c>
      <c r="Z17" s="128">
        <v>16</v>
      </c>
      <c r="AA17" s="128">
        <v>168</v>
      </c>
      <c r="AB17" s="128">
        <v>189</v>
      </c>
      <c r="AC17" s="128">
        <v>205</v>
      </c>
      <c r="AD17" s="128">
        <v>128</v>
      </c>
      <c r="AE17" s="128">
        <v>39</v>
      </c>
      <c r="AF17" s="128">
        <v>1986</v>
      </c>
      <c r="AG17" s="128">
        <v>40</v>
      </c>
      <c r="AH17" s="128">
        <v>74</v>
      </c>
      <c r="AI17" s="128">
        <v>155</v>
      </c>
      <c r="AJ17" s="128">
        <v>38</v>
      </c>
      <c r="AK17" s="128">
        <v>35</v>
      </c>
      <c r="AL17" s="128">
        <v>7430</v>
      </c>
      <c r="AM17" s="128">
        <v>2837</v>
      </c>
      <c r="AN17" s="128">
        <v>7560</v>
      </c>
      <c r="AO17" s="128">
        <v>835</v>
      </c>
      <c r="AP17" s="128">
        <v>29</v>
      </c>
      <c r="AQ17" s="128">
        <v>4</v>
      </c>
      <c r="AR17" s="128">
        <v>353</v>
      </c>
      <c r="AS17" s="128">
        <v>54</v>
      </c>
      <c r="AT17" s="129">
        <v>48963</v>
      </c>
    </row>
    <row r="18" spans="1:46" x14ac:dyDescent="0.3">
      <c r="A18" s="17"/>
      <c r="B18" s="40"/>
      <c r="C18" s="40"/>
      <c r="D18" s="40"/>
      <c r="E18" s="40"/>
      <c r="F18" s="105"/>
      <c r="G18" s="105"/>
      <c r="H18" s="105"/>
      <c r="I18" s="105"/>
      <c r="J18" s="40"/>
      <c r="K18" s="40"/>
      <c r="L18" s="40"/>
      <c r="M18" s="40"/>
      <c r="V18" s="1132"/>
      <c r="W18" s="1135"/>
      <c r="X18" s="130" t="s">
        <v>5</v>
      </c>
      <c r="Y18" s="131">
        <v>13147</v>
      </c>
      <c r="Z18" s="132">
        <v>15</v>
      </c>
      <c r="AA18" s="132">
        <v>121</v>
      </c>
      <c r="AB18" s="132">
        <v>104</v>
      </c>
      <c r="AC18" s="132">
        <v>74</v>
      </c>
      <c r="AD18" s="132">
        <v>109</v>
      </c>
      <c r="AE18" s="132">
        <v>9</v>
      </c>
      <c r="AF18" s="132">
        <v>815</v>
      </c>
      <c r="AG18" s="132">
        <v>8</v>
      </c>
      <c r="AH18" s="132">
        <v>29</v>
      </c>
      <c r="AI18" s="132">
        <v>77</v>
      </c>
      <c r="AJ18" s="132">
        <v>9</v>
      </c>
      <c r="AK18" s="132">
        <v>9</v>
      </c>
      <c r="AL18" s="132">
        <v>1842</v>
      </c>
      <c r="AM18" s="132">
        <v>1817</v>
      </c>
      <c r="AN18" s="132">
        <v>5486</v>
      </c>
      <c r="AO18" s="132">
        <v>598</v>
      </c>
      <c r="AP18" s="132">
        <v>35</v>
      </c>
      <c r="AQ18" s="132">
        <v>7</v>
      </c>
      <c r="AR18" s="132">
        <v>128</v>
      </c>
      <c r="AS18" s="132">
        <v>73</v>
      </c>
      <c r="AT18" s="133">
        <v>24512</v>
      </c>
    </row>
    <row r="19" spans="1:46" ht="15" customHeight="1" thickBot="1" x14ac:dyDescent="0.35">
      <c r="A19" s="53"/>
      <c r="V19" s="1132"/>
      <c r="W19" s="1135"/>
      <c r="X19" s="130" t="s">
        <v>86</v>
      </c>
      <c r="Y19" s="131">
        <v>13998</v>
      </c>
      <c r="Z19" s="132">
        <v>9</v>
      </c>
      <c r="AA19" s="132">
        <v>26</v>
      </c>
      <c r="AB19" s="132">
        <v>110</v>
      </c>
      <c r="AC19" s="132">
        <v>78</v>
      </c>
      <c r="AD19" s="132">
        <v>51</v>
      </c>
      <c r="AE19" s="132">
        <v>1</v>
      </c>
      <c r="AF19" s="132">
        <v>543</v>
      </c>
      <c r="AG19" s="132">
        <v>20</v>
      </c>
      <c r="AH19" s="132">
        <v>27</v>
      </c>
      <c r="AI19" s="132">
        <v>38</v>
      </c>
      <c r="AJ19" s="132">
        <v>15</v>
      </c>
      <c r="AK19" s="132">
        <v>10</v>
      </c>
      <c r="AL19" s="132">
        <v>1025</v>
      </c>
      <c r="AM19" s="132">
        <v>1470</v>
      </c>
      <c r="AN19" s="132">
        <v>3570</v>
      </c>
      <c r="AO19" s="132">
        <v>829</v>
      </c>
      <c r="AP19" s="132">
        <v>67</v>
      </c>
      <c r="AQ19" s="132">
        <v>5</v>
      </c>
      <c r="AR19" s="132">
        <v>136</v>
      </c>
      <c r="AS19" s="132">
        <v>46</v>
      </c>
      <c r="AT19" s="133">
        <v>22074</v>
      </c>
    </row>
    <row r="20" spans="1:46" ht="15" thickBot="1" x14ac:dyDescent="0.35">
      <c r="A20" s="1114" t="s">
        <v>20</v>
      </c>
      <c r="B20" s="1097" t="s">
        <v>1</v>
      </c>
      <c r="C20" s="1098"/>
      <c r="D20" s="1098"/>
      <c r="E20" s="1099"/>
      <c r="F20" s="1097" t="s">
        <v>2</v>
      </c>
      <c r="G20" s="1098"/>
      <c r="H20" s="1098"/>
      <c r="I20" s="1099"/>
      <c r="J20" s="1097" t="s">
        <v>3</v>
      </c>
      <c r="K20" s="1098"/>
      <c r="L20" s="1098"/>
      <c r="M20" s="1099"/>
      <c r="V20" s="1133"/>
      <c r="W20" s="1136" t="s">
        <v>82</v>
      </c>
      <c r="X20" s="1137"/>
      <c r="Y20" s="141">
        <v>53933</v>
      </c>
      <c r="Z20" s="142">
        <v>40</v>
      </c>
      <c r="AA20" s="142">
        <v>315</v>
      </c>
      <c r="AB20" s="142">
        <v>403</v>
      </c>
      <c r="AC20" s="142">
        <v>357</v>
      </c>
      <c r="AD20" s="142">
        <v>288</v>
      </c>
      <c r="AE20" s="142">
        <v>49</v>
      </c>
      <c r="AF20" s="142">
        <v>3344</v>
      </c>
      <c r="AG20" s="142">
        <v>68</v>
      </c>
      <c r="AH20" s="142">
        <v>130</v>
      </c>
      <c r="AI20" s="142">
        <v>270</v>
      </c>
      <c r="AJ20" s="142">
        <v>62</v>
      </c>
      <c r="AK20" s="142">
        <v>54</v>
      </c>
      <c r="AL20" s="142">
        <v>10297</v>
      </c>
      <c r="AM20" s="142">
        <v>6124</v>
      </c>
      <c r="AN20" s="142">
        <v>16616</v>
      </c>
      <c r="AO20" s="142">
        <v>2262</v>
      </c>
      <c r="AP20" s="142">
        <v>131</v>
      </c>
      <c r="AQ20" s="142">
        <v>16</v>
      </c>
      <c r="AR20" s="142">
        <v>617</v>
      </c>
      <c r="AS20" s="142">
        <v>173</v>
      </c>
      <c r="AT20" s="143">
        <v>95549</v>
      </c>
    </row>
    <row r="21" spans="1:46" ht="17.399999999999999" thickBot="1" x14ac:dyDescent="0.35">
      <c r="A21" s="1115"/>
      <c r="B21" s="8">
        <v>2001</v>
      </c>
      <c r="C21" s="8">
        <v>2010</v>
      </c>
      <c r="D21" s="8">
        <v>2014</v>
      </c>
      <c r="E21" s="8">
        <v>2015</v>
      </c>
      <c r="F21" s="9">
        <v>2001</v>
      </c>
      <c r="G21" s="8">
        <v>2010</v>
      </c>
      <c r="H21" s="8">
        <v>2014</v>
      </c>
      <c r="I21" s="10">
        <v>2015</v>
      </c>
      <c r="J21" s="9">
        <v>2001</v>
      </c>
      <c r="K21" s="8">
        <v>2010</v>
      </c>
      <c r="L21" s="8">
        <v>2014</v>
      </c>
      <c r="M21" s="10">
        <v>2015</v>
      </c>
      <c r="V21" s="1138" t="s">
        <v>84</v>
      </c>
      <c r="W21" s="1140" t="s">
        <v>85</v>
      </c>
      <c r="X21" s="144" t="s">
        <v>4</v>
      </c>
      <c r="Y21" s="145">
        <v>10481</v>
      </c>
      <c r="Z21" s="146">
        <v>4</v>
      </c>
      <c r="AA21" s="146">
        <v>11</v>
      </c>
      <c r="AB21" s="146">
        <v>23</v>
      </c>
      <c r="AC21" s="146">
        <v>14</v>
      </c>
      <c r="AD21" s="146">
        <v>67</v>
      </c>
      <c r="AE21" s="147"/>
      <c r="AF21" s="146">
        <v>1361</v>
      </c>
      <c r="AG21" s="146">
        <v>49</v>
      </c>
      <c r="AH21" s="146">
        <v>290</v>
      </c>
      <c r="AI21" s="146">
        <v>93</v>
      </c>
      <c r="AJ21" s="146">
        <v>302</v>
      </c>
      <c r="AK21" s="146">
        <v>38</v>
      </c>
      <c r="AL21" s="146">
        <v>968</v>
      </c>
      <c r="AM21" s="146">
        <v>331</v>
      </c>
      <c r="AN21" s="146">
        <v>1392</v>
      </c>
      <c r="AO21" s="146">
        <v>201</v>
      </c>
      <c r="AP21" s="146">
        <v>4</v>
      </c>
      <c r="AQ21" s="146">
        <v>3</v>
      </c>
      <c r="AR21" s="146">
        <v>55</v>
      </c>
      <c r="AS21" s="146">
        <v>6</v>
      </c>
      <c r="AT21" s="148">
        <v>15693</v>
      </c>
    </row>
    <row r="22" spans="1:46" x14ac:dyDescent="0.3">
      <c r="A22" s="1" t="s">
        <v>4</v>
      </c>
      <c r="B22" s="32">
        <v>8360</v>
      </c>
      <c r="C22" s="32">
        <v>10356</v>
      </c>
      <c r="D22" s="32">
        <v>11383</v>
      </c>
      <c r="E22" s="32">
        <f>AL5+AL17+AL29</f>
        <v>11310</v>
      </c>
      <c r="F22" s="33">
        <v>937</v>
      </c>
      <c r="G22" s="75">
        <v>1076</v>
      </c>
      <c r="H22" s="75">
        <v>1292</v>
      </c>
      <c r="I22" s="34">
        <f>AL9+AL21+AL33</f>
        <v>1460</v>
      </c>
      <c r="J22" s="33">
        <v>9297</v>
      </c>
      <c r="K22" s="75">
        <v>11432</v>
      </c>
      <c r="L22" s="75">
        <v>12675</v>
      </c>
      <c r="M22" s="34">
        <f>E22+I22</f>
        <v>12770</v>
      </c>
      <c r="V22" s="1132"/>
      <c r="W22" s="1135"/>
      <c r="X22" s="130" t="s">
        <v>5</v>
      </c>
      <c r="Y22" s="131">
        <v>5144</v>
      </c>
      <c r="Z22" s="132">
        <v>5</v>
      </c>
      <c r="AA22" s="132">
        <v>4</v>
      </c>
      <c r="AB22" s="132">
        <v>10</v>
      </c>
      <c r="AC22" s="132">
        <v>10</v>
      </c>
      <c r="AD22" s="132">
        <v>34</v>
      </c>
      <c r="AE22" s="138"/>
      <c r="AF22" s="132">
        <v>542</v>
      </c>
      <c r="AG22" s="132">
        <v>23</v>
      </c>
      <c r="AH22" s="132">
        <v>78</v>
      </c>
      <c r="AI22" s="132">
        <v>42</v>
      </c>
      <c r="AJ22" s="132">
        <v>93</v>
      </c>
      <c r="AK22" s="132">
        <v>12</v>
      </c>
      <c r="AL22" s="132">
        <v>261</v>
      </c>
      <c r="AM22" s="132">
        <v>158</v>
      </c>
      <c r="AN22" s="132">
        <v>676</v>
      </c>
      <c r="AO22" s="132">
        <v>100</v>
      </c>
      <c r="AP22" s="132">
        <v>8</v>
      </c>
      <c r="AQ22" s="132">
        <v>0</v>
      </c>
      <c r="AR22" s="132">
        <v>20</v>
      </c>
      <c r="AS22" s="132">
        <v>8</v>
      </c>
      <c r="AT22" s="133">
        <v>7228</v>
      </c>
    </row>
    <row r="23" spans="1:46" ht="25.2" x14ac:dyDescent="0.3">
      <c r="A23" s="1" t="s">
        <v>5</v>
      </c>
      <c r="B23" s="32">
        <v>1873</v>
      </c>
      <c r="C23" s="32">
        <v>2164</v>
      </c>
      <c r="D23" s="32">
        <v>2663</v>
      </c>
      <c r="E23" s="32">
        <f>AL6+AL18+AL30</f>
        <v>2572</v>
      </c>
      <c r="F23" s="33">
        <v>231</v>
      </c>
      <c r="G23" s="75">
        <v>315</v>
      </c>
      <c r="H23" s="75">
        <v>390</v>
      </c>
      <c r="I23" s="34">
        <f t="shared" ref="I23:I24" si="0">AL10+AL22+AL34</f>
        <v>370</v>
      </c>
      <c r="J23" s="33">
        <v>2104</v>
      </c>
      <c r="K23" s="75">
        <v>2479</v>
      </c>
      <c r="L23" s="75">
        <v>3053</v>
      </c>
      <c r="M23" s="34">
        <f t="shared" ref="M23:M24" si="1">E23+I23</f>
        <v>2942</v>
      </c>
      <c r="V23" s="1132"/>
      <c r="W23" s="1135"/>
      <c r="X23" s="130" t="s">
        <v>86</v>
      </c>
      <c r="Y23" s="131">
        <v>5591</v>
      </c>
      <c r="Z23" s="132">
        <v>6</v>
      </c>
      <c r="AA23" s="132">
        <v>4</v>
      </c>
      <c r="AB23" s="132">
        <v>12</v>
      </c>
      <c r="AC23" s="132">
        <v>7</v>
      </c>
      <c r="AD23" s="132">
        <v>38</v>
      </c>
      <c r="AE23" s="138"/>
      <c r="AF23" s="132">
        <v>590</v>
      </c>
      <c r="AG23" s="132">
        <v>12</v>
      </c>
      <c r="AH23" s="132">
        <v>66</v>
      </c>
      <c r="AI23" s="132">
        <v>46</v>
      </c>
      <c r="AJ23" s="132">
        <v>66</v>
      </c>
      <c r="AK23" s="132">
        <v>34</v>
      </c>
      <c r="AL23" s="132">
        <v>166</v>
      </c>
      <c r="AM23" s="132">
        <v>112</v>
      </c>
      <c r="AN23" s="132">
        <v>432</v>
      </c>
      <c r="AO23" s="132">
        <v>106</v>
      </c>
      <c r="AP23" s="132">
        <v>22</v>
      </c>
      <c r="AQ23" s="132">
        <v>0</v>
      </c>
      <c r="AR23" s="132">
        <v>18</v>
      </c>
      <c r="AS23" s="132">
        <v>5</v>
      </c>
      <c r="AT23" s="133">
        <v>7333</v>
      </c>
    </row>
    <row r="24" spans="1:46" ht="15" thickBot="1" x14ac:dyDescent="0.35">
      <c r="A24" s="1" t="s">
        <v>6</v>
      </c>
      <c r="B24" s="32">
        <v>694</v>
      </c>
      <c r="C24" s="32">
        <v>1081</v>
      </c>
      <c r="D24" s="32">
        <v>1473</v>
      </c>
      <c r="E24" s="32">
        <f>AL7+AL19+AL31</f>
        <v>1472</v>
      </c>
      <c r="F24" s="33">
        <v>132</v>
      </c>
      <c r="G24" s="75">
        <v>218</v>
      </c>
      <c r="H24" s="75">
        <v>245</v>
      </c>
      <c r="I24" s="34">
        <f t="shared" si="0"/>
        <v>253</v>
      </c>
      <c r="J24" s="33">
        <v>826</v>
      </c>
      <c r="K24" s="75">
        <v>1299</v>
      </c>
      <c r="L24" s="75">
        <v>1718</v>
      </c>
      <c r="M24" s="34">
        <f t="shared" si="1"/>
        <v>1725</v>
      </c>
      <c r="V24" s="1139"/>
      <c r="W24" s="1141" t="s">
        <v>82</v>
      </c>
      <c r="X24" s="1142"/>
      <c r="Y24" s="134">
        <v>21216</v>
      </c>
      <c r="Z24" s="135">
        <v>15</v>
      </c>
      <c r="AA24" s="135">
        <v>19</v>
      </c>
      <c r="AB24" s="135">
        <v>45</v>
      </c>
      <c r="AC24" s="135">
        <v>31</v>
      </c>
      <c r="AD24" s="135">
        <v>139</v>
      </c>
      <c r="AE24" s="139"/>
      <c r="AF24" s="135">
        <v>2493</v>
      </c>
      <c r="AG24" s="135">
        <v>84</v>
      </c>
      <c r="AH24" s="135">
        <v>434</v>
      </c>
      <c r="AI24" s="135">
        <v>181</v>
      </c>
      <c r="AJ24" s="135">
        <v>461</v>
      </c>
      <c r="AK24" s="135">
        <v>84</v>
      </c>
      <c r="AL24" s="135">
        <v>1395</v>
      </c>
      <c r="AM24" s="135">
        <v>601</v>
      </c>
      <c r="AN24" s="135">
        <v>2500</v>
      </c>
      <c r="AO24" s="135">
        <v>407</v>
      </c>
      <c r="AP24" s="135">
        <v>34</v>
      </c>
      <c r="AQ24" s="135">
        <v>3</v>
      </c>
      <c r="AR24" s="135">
        <v>93</v>
      </c>
      <c r="AS24" s="135">
        <v>19</v>
      </c>
      <c r="AT24" s="136">
        <v>30254</v>
      </c>
    </row>
    <row r="25" spans="1:46" ht="15" thickBot="1" x14ac:dyDescent="0.35">
      <c r="A25" s="3" t="s">
        <v>7</v>
      </c>
      <c r="B25" s="43">
        <v>10927</v>
      </c>
      <c r="C25" s="43">
        <v>13601</v>
      </c>
      <c r="D25" s="43">
        <v>15519</v>
      </c>
      <c r="E25" s="43">
        <f>SUM(E22:E24)</f>
        <v>15354</v>
      </c>
      <c r="F25" s="44">
        <v>1300</v>
      </c>
      <c r="G25" s="43">
        <v>1609</v>
      </c>
      <c r="H25" s="43">
        <v>1927</v>
      </c>
      <c r="I25" s="38">
        <f>SUM(I22:I24)</f>
        <v>2083</v>
      </c>
      <c r="J25" s="44">
        <v>12227</v>
      </c>
      <c r="K25" s="43">
        <v>15210</v>
      </c>
      <c r="L25" s="43">
        <v>17446</v>
      </c>
      <c r="M25" s="38">
        <f>SUM(M22:M24)</f>
        <v>17437</v>
      </c>
      <c r="V25" s="1143" t="s">
        <v>116</v>
      </c>
      <c r="W25" s="1135"/>
      <c r="X25" s="1135"/>
      <c r="Y25" s="1135"/>
      <c r="Z25" s="1135"/>
      <c r="AA25" s="1135"/>
      <c r="AB25" s="1135"/>
      <c r="AC25" s="1135"/>
      <c r="AD25" s="1135"/>
      <c r="AE25" s="1135"/>
      <c r="AF25" s="1135"/>
      <c r="AG25" s="1135"/>
      <c r="AH25" s="1135"/>
      <c r="AI25" s="1135"/>
      <c r="AJ25" s="1135"/>
      <c r="AK25" s="1135"/>
      <c r="AL25" s="1135"/>
      <c r="AM25" s="1135"/>
      <c r="AN25" s="1135"/>
      <c r="AO25" s="1135"/>
      <c r="AP25" s="1135"/>
      <c r="AQ25" s="1135"/>
      <c r="AR25" s="1135"/>
      <c r="AS25" s="1135"/>
      <c r="AT25" s="137"/>
    </row>
    <row r="26" spans="1:46" ht="15" thickBot="1" x14ac:dyDescent="0.35">
      <c r="A26" s="17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V26" s="1144" t="s">
        <v>79</v>
      </c>
      <c r="W26" s="1135"/>
      <c r="X26" s="1135"/>
      <c r="Y26" s="1135"/>
      <c r="Z26" s="1135"/>
      <c r="AA26" s="1135"/>
      <c r="AB26" s="1135"/>
      <c r="AC26" s="1135"/>
      <c r="AD26" s="1135"/>
      <c r="AE26" s="1135"/>
      <c r="AF26" s="1135"/>
      <c r="AG26" s="1135"/>
      <c r="AH26" s="1135"/>
      <c r="AI26" s="1135"/>
      <c r="AJ26" s="1135"/>
      <c r="AK26" s="1135"/>
      <c r="AL26" s="1135"/>
      <c r="AM26" s="1135"/>
      <c r="AN26" s="1135"/>
      <c r="AO26" s="1135"/>
      <c r="AP26" s="1135"/>
      <c r="AQ26" s="1135"/>
      <c r="AR26" s="1135"/>
      <c r="AS26" s="1135"/>
      <c r="AT26" s="140"/>
    </row>
    <row r="27" spans="1:46" ht="15" thickBot="1" x14ac:dyDescent="0.35">
      <c r="A27" s="53"/>
      <c r="V27" s="1145" t="s">
        <v>81</v>
      </c>
      <c r="W27" s="1146"/>
      <c r="X27" s="1147"/>
      <c r="Y27" s="1149" t="s">
        <v>113</v>
      </c>
      <c r="Z27" s="1150"/>
      <c r="AA27" s="1150"/>
      <c r="AB27" s="1150"/>
      <c r="AC27" s="1150"/>
      <c r="AD27" s="1150"/>
      <c r="AE27" s="1150"/>
      <c r="AF27" s="1150"/>
      <c r="AG27" s="1150"/>
      <c r="AH27" s="1150"/>
      <c r="AI27" s="1150"/>
      <c r="AJ27" s="1150"/>
      <c r="AK27" s="1150"/>
      <c r="AL27" s="1150"/>
      <c r="AM27" s="1150"/>
      <c r="AN27" s="1150"/>
      <c r="AO27" s="1150"/>
      <c r="AP27" s="1150"/>
      <c r="AQ27" s="1150"/>
      <c r="AR27" s="1151"/>
      <c r="AS27" s="1152" t="s">
        <v>82</v>
      </c>
      <c r="AT27" s="140"/>
    </row>
    <row r="28" spans="1:46" ht="36" thickBot="1" x14ac:dyDescent="0.35">
      <c r="A28" s="1114" t="s">
        <v>21</v>
      </c>
      <c r="B28" s="1097" t="s">
        <v>1</v>
      </c>
      <c r="C28" s="1098"/>
      <c r="D28" s="1098"/>
      <c r="E28" s="1099"/>
      <c r="F28" s="1097" t="s">
        <v>2</v>
      </c>
      <c r="G28" s="1098"/>
      <c r="H28" s="1098"/>
      <c r="I28" s="1099"/>
      <c r="J28" s="1097" t="s">
        <v>3</v>
      </c>
      <c r="K28" s="1098"/>
      <c r="L28" s="1098"/>
      <c r="M28" s="1099"/>
      <c r="V28" s="1139"/>
      <c r="W28" s="1148"/>
      <c r="X28" s="1142"/>
      <c r="Y28" s="124" t="s">
        <v>91</v>
      </c>
      <c r="Z28" s="125" t="s">
        <v>92</v>
      </c>
      <c r="AA28" s="125" t="s">
        <v>93</v>
      </c>
      <c r="AB28" s="125" t="s">
        <v>94</v>
      </c>
      <c r="AC28" s="125" t="s">
        <v>95</v>
      </c>
      <c r="AD28" s="125" t="s">
        <v>96</v>
      </c>
      <c r="AE28" s="125" t="s">
        <v>97</v>
      </c>
      <c r="AF28" s="125" t="s">
        <v>98</v>
      </c>
      <c r="AG28" s="125" t="s">
        <v>99</v>
      </c>
      <c r="AH28" s="125" t="s">
        <v>100</v>
      </c>
      <c r="AI28" s="125" t="s">
        <v>101</v>
      </c>
      <c r="AJ28" s="125" t="s">
        <v>102</v>
      </c>
      <c r="AK28" s="125" t="s">
        <v>103</v>
      </c>
      <c r="AL28" s="125" t="s">
        <v>104</v>
      </c>
      <c r="AM28" s="125" t="s">
        <v>105</v>
      </c>
      <c r="AN28" s="125" t="s">
        <v>106</v>
      </c>
      <c r="AO28" s="125" t="s">
        <v>107</v>
      </c>
      <c r="AP28" s="125" t="s">
        <v>108</v>
      </c>
      <c r="AQ28" s="125" t="s">
        <v>110</v>
      </c>
      <c r="AR28" s="125" t="s">
        <v>111</v>
      </c>
      <c r="AS28" s="1153"/>
      <c r="AT28" s="140"/>
    </row>
    <row r="29" spans="1:46" ht="17.399999999999999" thickBot="1" x14ac:dyDescent="0.35">
      <c r="A29" s="1115"/>
      <c r="B29" s="8">
        <v>2001</v>
      </c>
      <c r="C29" s="8">
        <v>2010</v>
      </c>
      <c r="D29" s="8">
        <v>2014</v>
      </c>
      <c r="E29" s="8">
        <v>2015</v>
      </c>
      <c r="F29" s="9">
        <v>2001</v>
      </c>
      <c r="G29" s="8">
        <v>2010</v>
      </c>
      <c r="H29" s="8">
        <v>2014</v>
      </c>
      <c r="I29" s="10">
        <v>2015</v>
      </c>
      <c r="J29" s="9">
        <v>2001</v>
      </c>
      <c r="K29" s="8">
        <v>2010</v>
      </c>
      <c r="L29" s="8">
        <v>2014</v>
      </c>
      <c r="M29" s="10">
        <v>2015</v>
      </c>
      <c r="V29" s="1131" t="s">
        <v>83</v>
      </c>
      <c r="W29" s="1134" t="s">
        <v>85</v>
      </c>
      <c r="X29" s="126" t="s">
        <v>4</v>
      </c>
      <c r="Y29" s="127">
        <v>4433</v>
      </c>
      <c r="Z29" s="128">
        <v>1</v>
      </c>
      <c r="AA29" s="128">
        <v>15</v>
      </c>
      <c r="AB29" s="128">
        <v>19</v>
      </c>
      <c r="AC29" s="128">
        <v>12</v>
      </c>
      <c r="AD29" s="128">
        <v>23</v>
      </c>
      <c r="AE29" s="128">
        <v>5</v>
      </c>
      <c r="AF29" s="128">
        <v>352</v>
      </c>
      <c r="AG29" s="128">
        <v>3</v>
      </c>
      <c r="AH29" s="128">
        <v>11</v>
      </c>
      <c r="AI29" s="128">
        <v>23</v>
      </c>
      <c r="AJ29" s="128">
        <v>5</v>
      </c>
      <c r="AK29" s="128">
        <v>3</v>
      </c>
      <c r="AL29" s="128">
        <v>168</v>
      </c>
      <c r="AM29" s="128">
        <v>48</v>
      </c>
      <c r="AN29" s="128">
        <v>249</v>
      </c>
      <c r="AO29" s="128">
        <v>19</v>
      </c>
      <c r="AP29" s="128">
        <v>3</v>
      </c>
      <c r="AQ29" s="128">
        <v>2</v>
      </c>
      <c r="AR29" s="128">
        <v>5</v>
      </c>
      <c r="AS29" s="129">
        <v>5399</v>
      </c>
      <c r="AT29" s="140"/>
    </row>
    <row r="30" spans="1:46" ht="15" thickBot="1" x14ac:dyDescent="0.35">
      <c r="A30" s="1" t="s">
        <v>4</v>
      </c>
      <c r="B30" s="32">
        <v>26351</v>
      </c>
      <c r="C30" s="32">
        <v>9606</v>
      </c>
      <c r="D30" s="32">
        <v>5710</v>
      </c>
      <c r="E30" s="32">
        <f>AM5+AM17+AM29</f>
        <v>5504</v>
      </c>
      <c r="F30" s="33">
        <v>2158</v>
      </c>
      <c r="G30" s="75">
        <v>958</v>
      </c>
      <c r="H30" s="75">
        <v>603</v>
      </c>
      <c r="I30" s="34">
        <f>AM9+AM21+AM33</f>
        <v>664</v>
      </c>
      <c r="J30" s="33">
        <v>28509</v>
      </c>
      <c r="K30" s="75">
        <v>10564</v>
      </c>
      <c r="L30" s="75">
        <v>6313</v>
      </c>
      <c r="M30" s="34">
        <f>E30+I30</f>
        <v>6168</v>
      </c>
      <c r="V30" s="1132"/>
      <c r="W30" s="1135"/>
      <c r="X30" s="130" t="s">
        <v>5</v>
      </c>
      <c r="Y30" s="131">
        <v>2528</v>
      </c>
      <c r="Z30" s="132">
        <v>3</v>
      </c>
      <c r="AA30" s="132">
        <v>18</v>
      </c>
      <c r="AB30" s="132">
        <v>13</v>
      </c>
      <c r="AC30" s="132">
        <v>9</v>
      </c>
      <c r="AD30" s="132">
        <v>13</v>
      </c>
      <c r="AE30" s="132">
        <v>1</v>
      </c>
      <c r="AF30" s="132">
        <v>167</v>
      </c>
      <c r="AG30" s="132">
        <v>3</v>
      </c>
      <c r="AH30" s="132">
        <v>5</v>
      </c>
      <c r="AI30" s="132">
        <v>2</v>
      </c>
      <c r="AJ30" s="132">
        <v>1</v>
      </c>
      <c r="AK30" s="132">
        <v>2</v>
      </c>
      <c r="AL30" s="132">
        <v>59</v>
      </c>
      <c r="AM30" s="132">
        <v>39</v>
      </c>
      <c r="AN30" s="132">
        <v>197</v>
      </c>
      <c r="AO30" s="132">
        <v>10</v>
      </c>
      <c r="AP30" s="132">
        <v>5</v>
      </c>
      <c r="AQ30" s="132">
        <v>1</v>
      </c>
      <c r="AR30" s="132">
        <v>41</v>
      </c>
      <c r="AS30" s="133">
        <v>3117</v>
      </c>
      <c r="AT30" s="140"/>
    </row>
    <row r="31" spans="1:46" ht="25.8" thickBot="1" x14ac:dyDescent="0.35">
      <c r="A31" s="1" t="s">
        <v>5</v>
      </c>
      <c r="B31" s="32">
        <v>16308</v>
      </c>
      <c r="C31" s="32">
        <v>5632</v>
      </c>
      <c r="D31" s="32">
        <v>3324</v>
      </c>
      <c r="E31" s="32">
        <f t="shared" ref="E31:E32" si="2">AM6+AM18+AM30</f>
        <v>3115</v>
      </c>
      <c r="F31" s="33">
        <v>876</v>
      </c>
      <c r="G31" s="75">
        <v>486</v>
      </c>
      <c r="H31" s="75">
        <v>304</v>
      </c>
      <c r="I31" s="34">
        <f t="shared" ref="I31:I32" si="3">AM10+AM22+AM34</f>
        <v>333</v>
      </c>
      <c r="J31" s="33">
        <v>17184</v>
      </c>
      <c r="K31" s="75">
        <v>6118</v>
      </c>
      <c r="L31" s="75">
        <v>3628</v>
      </c>
      <c r="M31" s="34">
        <f t="shared" ref="M31:M32" si="4">E31+I31</f>
        <v>3448</v>
      </c>
      <c r="V31" s="1132"/>
      <c r="W31" s="1135"/>
      <c r="X31" s="130" t="s">
        <v>86</v>
      </c>
      <c r="Y31" s="131">
        <v>2025</v>
      </c>
      <c r="Z31" s="132">
        <v>0</v>
      </c>
      <c r="AA31" s="132">
        <v>1</v>
      </c>
      <c r="AB31" s="132">
        <v>9</v>
      </c>
      <c r="AC31" s="132">
        <v>6</v>
      </c>
      <c r="AD31" s="132">
        <v>5</v>
      </c>
      <c r="AE31" s="132">
        <v>0</v>
      </c>
      <c r="AF31" s="132">
        <v>72</v>
      </c>
      <c r="AG31" s="132">
        <v>0</v>
      </c>
      <c r="AH31" s="132">
        <v>4</v>
      </c>
      <c r="AI31" s="132">
        <v>2</v>
      </c>
      <c r="AJ31" s="132">
        <v>1</v>
      </c>
      <c r="AK31" s="132">
        <v>5</v>
      </c>
      <c r="AL31" s="132">
        <v>35</v>
      </c>
      <c r="AM31" s="132">
        <v>32</v>
      </c>
      <c r="AN31" s="132">
        <v>101</v>
      </c>
      <c r="AO31" s="132">
        <v>11</v>
      </c>
      <c r="AP31" s="132">
        <v>7</v>
      </c>
      <c r="AQ31" s="132">
        <v>0</v>
      </c>
      <c r="AR31" s="132">
        <v>2</v>
      </c>
      <c r="AS31" s="133">
        <v>2318</v>
      </c>
      <c r="AT31" s="140"/>
    </row>
    <row r="32" spans="1:46" ht="15" thickBot="1" x14ac:dyDescent="0.35">
      <c r="A32" s="1" t="s">
        <v>6</v>
      </c>
      <c r="B32" s="32">
        <v>11384</v>
      </c>
      <c r="C32" s="32">
        <v>5060</v>
      </c>
      <c r="D32" s="32">
        <v>2989</v>
      </c>
      <c r="E32" s="32">
        <f t="shared" si="2"/>
        <v>2660</v>
      </c>
      <c r="F32" s="33">
        <v>780</v>
      </c>
      <c r="G32" s="75">
        <v>446</v>
      </c>
      <c r="H32" s="75">
        <v>241</v>
      </c>
      <c r="I32" s="34">
        <f t="shared" si="3"/>
        <v>213</v>
      </c>
      <c r="J32" s="33">
        <v>12164</v>
      </c>
      <c r="K32" s="75">
        <v>5506</v>
      </c>
      <c r="L32" s="75">
        <v>3230</v>
      </c>
      <c r="M32" s="34">
        <f t="shared" si="4"/>
        <v>2873</v>
      </c>
      <c r="V32" s="1133"/>
      <c r="W32" s="1136" t="s">
        <v>82</v>
      </c>
      <c r="X32" s="1137"/>
      <c r="Y32" s="141">
        <v>8986</v>
      </c>
      <c r="Z32" s="142">
        <v>4</v>
      </c>
      <c r="AA32" s="142">
        <v>34</v>
      </c>
      <c r="AB32" s="142">
        <v>41</v>
      </c>
      <c r="AC32" s="142">
        <v>27</v>
      </c>
      <c r="AD32" s="142">
        <v>41</v>
      </c>
      <c r="AE32" s="142">
        <v>6</v>
      </c>
      <c r="AF32" s="142">
        <v>591</v>
      </c>
      <c r="AG32" s="142">
        <v>6</v>
      </c>
      <c r="AH32" s="142">
        <v>20</v>
      </c>
      <c r="AI32" s="142">
        <v>27</v>
      </c>
      <c r="AJ32" s="142">
        <v>7</v>
      </c>
      <c r="AK32" s="142">
        <v>10</v>
      </c>
      <c r="AL32" s="142">
        <v>262</v>
      </c>
      <c r="AM32" s="142">
        <v>119</v>
      </c>
      <c r="AN32" s="142">
        <v>547</v>
      </c>
      <c r="AO32" s="142">
        <v>40</v>
      </c>
      <c r="AP32" s="142">
        <v>15</v>
      </c>
      <c r="AQ32" s="142">
        <v>3</v>
      </c>
      <c r="AR32" s="142">
        <v>48</v>
      </c>
      <c r="AS32" s="143">
        <v>10834</v>
      </c>
      <c r="AT32" s="140"/>
    </row>
    <row r="33" spans="1:46" ht="17.399999999999999" thickBot="1" x14ac:dyDescent="0.35">
      <c r="A33" s="3" t="s">
        <v>7</v>
      </c>
      <c r="B33" s="43">
        <v>54043</v>
      </c>
      <c r="C33" s="43">
        <v>20298</v>
      </c>
      <c r="D33" s="43">
        <v>12023</v>
      </c>
      <c r="E33" s="43">
        <f>SUM(E30:E32)</f>
        <v>11279</v>
      </c>
      <c r="F33" s="44">
        <v>3814</v>
      </c>
      <c r="G33" s="43">
        <v>1890</v>
      </c>
      <c r="H33" s="43">
        <v>1148</v>
      </c>
      <c r="I33" s="38">
        <f>SUM(I30:I32)</f>
        <v>1210</v>
      </c>
      <c r="J33" s="44">
        <v>57857</v>
      </c>
      <c r="K33" s="43">
        <v>22188</v>
      </c>
      <c r="L33" s="43">
        <v>13171</v>
      </c>
      <c r="M33" s="38">
        <f>SUM(M30:M32)</f>
        <v>12489</v>
      </c>
      <c r="V33" s="1138" t="s">
        <v>84</v>
      </c>
      <c r="W33" s="1140" t="s">
        <v>85</v>
      </c>
      <c r="X33" s="144" t="s">
        <v>4</v>
      </c>
      <c r="Y33" s="145">
        <v>2710</v>
      </c>
      <c r="Z33" s="146">
        <v>1</v>
      </c>
      <c r="AA33" s="146">
        <v>0</v>
      </c>
      <c r="AB33" s="146">
        <v>2</v>
      </c>
      <c r="AC33" s="146">
        <v>4</v>
      </c>
      <c r="AD33" s="146">
        <v>15</v>
      </c>
      <c r="AE33" s="147"/>
      <c r="AF33" s="146">
        <v>371</v>
      </c>
      <c r="AG33" s="146">
        <v>9</v>
      </c>
      <c r="AH33" s="146">
        <v>66</v>
      </c>
      <c r="AI33" s="146">
        <v>25</v>
      </c>
      <c r="AJ33" s="146">
        <v>73</v>
      </c>
      <c r="AK33" s="146">
        <v>3</v>
      </c>
      <c r="AL33" s="146">
        <v>51</v>
      </c>
      <c r="AM33" s="146">
        <v>7</v>
      </c>
      <c r="AN33" s="146">
        <v>60</v>
      </c>
      <c r="AO33" s="146">
        <v>10</v>
      </c>
      <c r="AP33" s="147"/>
      <c r="AQ33" s="146">
        <v>1</v>
      </c>
      <c r="AR33" s="147"/>
      <c r="AS33" s="148">
        <v>3408</v>
      </c>
      <c r="AT33" s="140"/>
    </row>
    <row r="34" spans="1:46" ht="15" thickBot="1" x14ac:dyDescent="0.35">
      <c r="A34" s="17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V34" s="1132"/>
      <c r="W34" s="1135"/>
      <c r="X34" s="130" t="s">
        <v>5</v>
      </c>
      <c r="Y34" s="131">
        <v>1293</v>
      </c>
      <c r="Z34" s="132">
        <v>0</v>
      </c>
      <c r="AA34" s="132">
        <v>0</v>
      </c>
      <c r="AB34" s="132">
        <v>0</v>
      </c>
      <c r="AC34" s="132">
        <v>3</v>
      </c>
      <c r="AD34" s="132">
        <v>6</v>
      </c>
      <c r="AE34" s="138"/>
      <c r="AF34" s="132">
        <v>159</v>
      </c>
      <c r="AG34" s="132">
        <v>1</v>
      </c>
      <c r="AH34" s="132">
        <v>17</v>
      </c>
      <c r="AI34" s="132">
        <v>4</v>
      </c>
      <c r="AJ34" s="132">
        <v>16</v>
      </c>
      <c r="AK34" s="132">
        <v>2</v>
      </c>
      <c r="AL34" s="132">
        <v>23</v>
      </c>
      <c r="AM34" s="132">
        <v>5</v>
      </c>
      <c r="AN34" s="132">
        <v>37</v>
      </c>
      <c r="AO34" s="132">
        <v>3</v>
      </c>
      <c r="AP34" s="138"/>
      <c r="AQ34" s="132">
        <v>0</v>
      </c>
      <c r="AR34" s="138"/>
      <c r="AS34" s="133">
        <v>1569</v>
      </c>
      <c r="AT34" s="140"/>
    </row>
    <row r="35" spans="1:46" ht="25.8" thickBot="1" x14ac:dyDescent="0.35">
      <c r="A35" s="53"/>
      <c r="V35" s="1132"/>
      <c r="W35" s="1135"/>
      <c r="X35" s="130" t="s">
        <v>86</v>
      </c>
      <c r="Y35" s="131">
        <v>1137</v>
      </c>
      <c r="Z35" s="132">
        <v>0</v>
      </c>
      <c r="AA35" s="132">
        <v>2</v>
      </c>
      <c r="AB35" s="132">
        <v>2</v>
      </c>
      <c r="AC35" s="132">
        <v>0</v>
      </c>
      <c r="AD35" s="132">
        <v>9</v>
      </c>
      <c r="AE35" s="138"/>
      <c r="AF35" s="132">
        <v>108</v>
      </c>
      <c r="AG35" s="132">
        <v>3</v>
      </c>
      <c r="AH35" s="132">
        <v>10</v>
      </c>
      <c r="AI35" s="132">
        <v>7</v>
      </c>
      <c r="AJ35" s="132">
        <v>10</v>
      </c>
      <c r="AK35" s="132">
        <v>0</v>
      </c>
      <c r="AL35" s="132">
        <v>22</v>
      </c>
      <c r="AM35" s="132">
        <v>3</v>
      </c>
      <c r="AN35" s="132">
        <v>35</v>
      </c>
      <c r="AO35" s="132">
        <v>8</v>
      </c>
      <c r="AP35" s="138"/>
      <c r="AQ35" s="132">
        <v>0</v>
      </c>
      <c r="AR35" s="138"/>
      <c r="AS35" s="133">
        <v>1356</v>
      </c>
      <c r="AT35" s="140"/>
    </row>
    <row r="36" spans="1:46" ht="15" customHeight="1" thickBot="1" x14ac:dyDescent="0.35">
      <c r="A36" s="1114" t="s">
        <v>22</v>
      </c>
      <c r="B36" s="1097" t="s">
        <v>1</v>
      </c>
      <c r="C36" s="1098"/>
      <c r="D36" s="1098"/>
      <c r="E36" s="1099"/>
      <c r="F36" s="1097" t="s">
        <v>2</v>
      </c>
      <c r="G36" s="1098"/>
      <c r="H36" s="1098"/>
      <c r="I36" s="1099"/>
      <c r="J36" s="1097" t="s">
        <v>3</v>
      </c>
      <c r="K36" s="1098"/>
      <c r="L36" s="1098"/>
      <c r="M36" s="1099"/>
      <c r="V36" s="1139"/>
      <c r="W36" s="1141" t="s">
        <v>82</v>
      </c>
      <c r="X36" s="1142"/>
      <c r="Y36" s="134">
        <v>5140</v>
      </c>
      <c r="Z36" s="135">
        <v>1</v>
      </c>
      <c r="AA36" s="135">
        <v>2</v>
      </c>
      <c r="AB36" s="135">
        <v>4</v>
      </c>
      <c r="AC36" s="135">
        <v>7</v>
      </c>
      <c r="AD36" s="135">
        <v>30</v>
      </c>
      <c r="AE36" s="139"/>
      <c r="AF36" s="135">
        <v>638</v>
      </c>
      <c r="AG36" s="135">
        <v>13</v>
      </c>
      <c r="AH36" s="135">
        <v>93</v>
      </c>
      <c r="AI36" s="135">
        <v>36</v>
      </c>
      <c r="AJ36" s="135">
        <v>99</v>
      </c>
      <c r="AK36" s="135">
        <v>5</v>
      </c>
      <c r="AL36" s="135">
        <v>96</v>
      </c>
      <c r="AM36" s="135">
        <v>15</v>
      </c>
      <c r="AN36" s="135">
        <v>132</v>
      </c>
      <c r="AO36" s="135">
        <v>21</v>
      </c>
      <c r="AP36" s="139"/>
      <c r="AQ36" s="135">
        <v>1</v>
      </c>
      <c r="AR36" s="139"/>
      <c r="AS36" s="136">
        <v>6333</v>
      </c>
      <c r="AT36" s="140"/>
    </row>
    <row r="37" spans="1:46" ht="15" thickBot="1" x14ac:dyDescent="0.35">
      <c r="A37" s="1115"/>
      <c r="B37" s="8">
        <v>2001</v>
      </c>
      <c r="C37" s="8">
        <v>2010</v>
      </c>
      <c r="D37" s="8">
        <v>2014</v>
      </c>
      <c r="E37" s="8">
        <v>2015</v>
      </c>
      <c r="F37" s="9">
        <v>2001</v>
      </c>
      <c r="G37" s="8">
        <v>2010</v>
      </c>
      <c r="H37" s="8">
        <v>2014</v>
      </c>
      <c r="I37" s="10">
        <v>2015</v>
      </c>
      <c r="J37" s="9">
        <v>2001</v>
      </c>
      <c r="K37" s="8">
        <v>2010</v>
      </c>
      <c r="L37" s="8">
        <v>2014</v>
      </c>
      <c r="M37" s="10">
        <v>2015</v>
      </c>
    </row>
    <row r="38" spans="1:46" x14ac:dyDescent="0.3">
      <c r="A38" s="1" t="s">
        <v>4</v>
      </c>
      <c r="B38" s="32">
        <v>13618</v>
      </c>
      <c r="C38" s="32">
        <v>18192</v>
      </c>
      <c r="D38" s="32">
        <v>14836</v>
      </c>
      <c r="E38" s="32">
        <f>'Tab. IS.UV.6 -Motoc.senza pass.'!E36</f>
        <v>15864</v>
      </c>
      <c r="F38" s="33">
        <v>1246</v>
      </c>
      <c r="G38" s="75">
        <v>3115</v>
      </c>
      <c r="H38" s="75">
        <v>2717</v>
      </c>
      <c r="I38" s="32">
        <f>'Tab. IS.UV.6 -Motoc.senza pass.'!I36</f>
        <v>3102</v>
      </c>
      <c r="J38" s="33">
        <v>14864</v>
      </c>
      <c r="K38" s="75">
        <v>21307</v>
      </c>
      <c r="L38" s="75">
        <v>17553</v>
      </c>
      <c r="M38" s="34">
        <f>E38+I38</f>
        <v>18966</v>
      </c>
    </row>
    <row r="39" spans="1:46" x14ac:dyDescent="0.3">
      <c r="A39" s="1" t="s">
        <v>5</v>
      </c>
      <c r="B39" s="32">
        <v>8068</v>
      </c>
      <c r="C39" s="32">
        <v>12780</v>
      </c>
      <c r="D39" s="32">
        <v>9604</v>
      </c>
      <c r="E39" s="32">
        <f>'Tab. IS.UV.6 -Motoc.senza pass.'!E37</f>
        <v>9817</v>
      </c>
      <c r="F39" s="33">
        <v>556</v>
      </c>
      <c r="G39" s="75">
        <v>1699</v>
      </c>
      <c r="H39" s="75">
        <v>1397</v>
      </c>
      <c r="I39" s="32">
        <f>'Tab. IS.UV.6 -Motoc.senza pass.'!I37</f>
        <v>1446</v>
      </c>
      <c r="J39" s="33">
        <v>8624</v>
      </c>
      <c r="K39" s="75">
        <v>14479</v>
      </c>
      <c r="L39" s="75">
        <v>11001</v>
      </c>
      <c r="M39" s="34">
        <f t="shared" ref="M39:M40" si="5">E39+I39</f>
        <v>11263</v>
      </c>
    </row>
    <row r="40" spans="1:46" x14ac:dyDescent="0.3">
      <c r="A40" s="1" t="s">
        <v>6</v>
      </c>
      <c r="B40" s="32">
        <v>4633</v>
      </c>
      <c r="C40" s="32">
        <v>8363</v>
      </c>
      <c r="D40" s="32">
        <v>6122</v>
      </c>
      <c r="E40" s="32">
        <f>'Tab. IS.UV.6 -Motoc.senza pass.'!E38</f>
        <v>6557</v>
      </c>
      <c r="F40" s="33">
        <v>319</v>
      </c>
      <c r="G40" s="75">
        <v>1302</v>
      </c>
      <c r="H40" s="75">
        <v>914</v>
      </c>
      <c r="I40" s="32">
        <f>'Tab. IS.UV.6 -Motoc.senza pass.'!I38</f>
        <v>1061</v>
      </c>
      <c r="J40" s="33">
        <v>4952</v>
      </c>
      <c r="K40" s="75">
        <v>9665</v>
      </c>
      <c r="L40" s="75">
        <v>7036</v>
      </c>
      <c r="M40" s="34">
        <f t="shared" si="5"/>
        <v>7618</v>
      </c>
    </row>
    <row r="41" spans="1:46" ht="15" thickBot="1" x14ac:dyDescent="0.35">
      <c r="A41" s="3" t="s">
        <v>7</v>
      </c>
      <c r="B41" s="43">
        <v>26319</v>
      </c>
      <c r="C41" s="43">
        <v>39335</v>
      </c>
      <c r="D41" s="43">
        <v>30562</v>
      </c>
      <c r="E41" s="43">
        <f>SUM(E38:E40)</f>
        <v>32238</v>
      </c>
      <c r="F41" s="44">
        <v>2121</v>
      </c>
      <c r="G41" s="43">
        <v>6116</v>
      </c>
      <c r="H41" s="43">
        <v>5028</v>
      </c>
      <c r="I41" s="38">
        <f>SUM(I38:I40)</f>
        <v>5609</v>
      </c>
      <c r="J41" s="44">
        <v>28440</v>
      </c>
      <c r="K41" s="43">
        <v>45451</v>
      </c>
      <c r="L41" s="43">
        <v>35590</v>
      </c>
      <c r="M41" s="38">
        <f>SUM(M38:M40)</f>
        <v>37847</v>
      </c>
    </row>
    <row r="42" spans="1:46" x14ac:dyDescent="0.3">
      <c r="A42" s="17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</row>
    <row r="43" spans="1:46" ht="15" thickBot="1" x14ac:dyDescent="0.35">
      <c r="A43" s="53"/>
    </row>
    <row r="44" spans="1:46" ht="15" customHeight="1" thickBot="1" x14ac:dyDescent="0.35">
      <c r="A44" s="1114" t="s">
        <v>23</v>
      </c>
      <c r="B44" s="1097" t="s">
        <v>1</v>
      </c>
      <c r="C44" s="1098"/>
      <c r="D44" s="1098"/>
      <c r="E44" s="1099"/>
      <c r="F44" s="1097" t="s">
        <v>2</v>
      </c>
      <c r="G44" s="1098"/>
      <c r="H44" s="1098"/>
      <c r="I44" s="1099"/>
      <c r="J44" s="1097" t="s">
        <v>3</v>
      </c>
      <c r="K44" s="1098"/>
      <c r="L44" s="1098"/>
      <c r="M44" s="1099"/>
    </row>
    <row r="45" spans="1:46" ht="15" thickBot="1" x14ac:dyDescent="0.35">
      <c r="A45" s="1115"/>
      <c r="B45" s="8">
        <v>2001</v>
      </c>
      <c r="C45" s="8">
        <v>2010</v>
      </c>
      <c r="D45" s="8">
        <v>2014</v>
      </c>
      <c r="E45" s="8">
        <v>2015</v>
      </c>
      <c r="F45" s="9">
        <v>2001</v>
      </c>
      <c r="G45" s="8">
        <v>2010</v>
      </c>
      <c r="H45" s="8">
        <v>2014</v>
      </c>
      <c r="I45" s="10">
        <v>2015</v>
      </c>
      <c r="J45" s="9">
        <v>2001</v>
      </c>
      <c r="K45" s="8">
        <v>2010</v>
      </c>
      <c r="L45" s="8">
        <v>2014</v>
      </c>
      <c r="M45" s="10">
        <v>2015</v>
      </c>
    </row>
    <row r="46" spans="1:46" x14ac:dyDescent="0.3">
      <c r="A46" s="1" t="s">
        <v>4</v>
      </c>
      <c r="B46" s="32">
        <v>4109</v>
      </c>
      <c r="C46" s="32">
        <v>1594</v>
      </c>
      <c r="D46" s="32">
        <v>1553</v>
      </c>
      <c r="E46" s="32">
        <f>AO5+AO17+AO29</f>
        <v>1666</v>
      </c>
      <c r="F46" s="33">
        <v>1675</v>
      </c>
      <c r="G46" s="75">
        <v>473</v>
      </c>
      <c r="H46" s="75">
        <v>458</v>
      </c>
      <c r="I46" s="34">
        <f>AO9+AO21+AO33</f>
        <v>459</v>
      </c>
      <c r="J46" s="33">
        <v>5784</v>
      </c>
      <c r="K46" s="75">
        <v>2067</v>
      </c>
      <c r="L46" s="75">
        <v>2011</v>
      </c>
      <c r="M46" s="34">
        <f>E46+I46</f>
        <v>2125</v>
      </c>
    </row>
    <row r="47" spans="1:46" x14ac:dyDescent="0.3">
      <c r="A47" s="1" t="s">
        <v>5</v>
      </c>
      <c r="B47" s="32">
        <v>1814</v>
      </c>
      <c r="C47" s="32">
        <v>1295</v>
      </c>
      <c r="D47" s="32">
        <v>1053</v>
      </c>
      <c r="E47" s="32">
        <f t="shared" ref="E47:E48" si="6">AO6+AO18+AO30</f>
        <v>1047</v>
      </c>
      <c r="F47" s="33">
        <v>837</v>
      </c>
      <c r="G47" s="75">
        <v>247</v>
      </c>
      <c r="H47" s="75">
        <v>189</v>
      </c>
      <c r="I47" s="34">
        <f t="shared" ref="I47:I48" si="7">AO10+AO22+AO34</f>
        <v>196</v>
      </c>
      <c r="J47" s="33">
        <v>2651</v>
      </c>
      <c r="K47" s="75">
        <v>1542</v>
      </c>
      <c r="L47" s="75">
        <v>1242</v>
      </c>
      <c r="M47" s="34">
        <f t="shared" ref="M47:M48" si="8">E47+I47</f>
        <v>1243</v>
      </c>
    </row>
    <row r="48" spans="1:46" x14ac:dyDescent="0.3">
      <c r="A48" s="1" t="s">
        <v>6</v>
      </c>
      <c r="B48" s="32">
        <v>1800</v>
      </c>
      <c r="C48" s="32">
        <v>1742</v>
      </c>
      <c r="D48" s="32">
        <v>1429</v>
      </c>
      <c r="E48" s="32">
        <f t="shared" si="6"/>
        <v>1426</v>
      </c>
      <c r="F48" s="33">
        <v>661</v>
      </c>
      <c r="G48" s="75">
        <v>280</v>
      </c>
      <c r="H48" s="75">
        <v>261</v>
      </c>
      <c r="I48" s="34">
        <f t="shared" si="7"/>
        <v>240</v>
      </c>
      <c r="J48" s="33">
        <v>2461</v>
      </c>
      <c r="K48" s="75">
        <v>2022</v>
      </c>
      <c r="L48" s="75">
        <v>1690</v>
      </c>
      <c r="M48" s="34">
        <f t="shared" si="8"/>
        <v>1666</v>
      </c>
    </row>
    <row r="49" spans="1:68" ht="15" thickBot="1" x14ac:dyDescent="0.35">
      <c r="A49" s="3" t="s">
        <v>7</v>
      </c>
      <c r="B49" s="43">
        <v>7723</v>
      </c>
      <c r="C49" s="43">
        <v>4631</v>
      </c>
      <c r="D49" s="43">
        <v>4035</v>
      </c>
      <c r="E49" s="43">
        <f>SUM(E46:E48)</f>
        <v>4139</v>
      </c>
      <c r="F49" s="44">
        <v>3173</v>
      </c>
      <c r="G49" s="43">
        <v>1000</v>
      </c>
      <c r="H49" s="43">
        <v>908</v>
      </c>
      <c r="I49" s="38">
        <f>SUM(I46:I48)</f>
        <v>895</v>
      </c>
      <c r="J49" s="44">
        <v>10896</v>
      </c>
      <c r="K49" s="43">
        <v>5631</v>
      </c>
      <c r="L49" s="43">
        <v>4943</v>
      </c>
      <c r="M49" s="38">
        <f>SUM(M46:M48)</f>
        <v>5034</v>
      </c>
    </row>
    <row r="50" spans="1:68" x14ac:dyDescent="0.3">
      <c r="A50" s="17"/>
      <c r="B50" s="40"/>
      <c r="C50" s="40"/>
      <c r="D50" s="40"/>
      <c r="E50" s="40"/>
      <c r="F50" s="40"/>
      <c r="G50" s="40"/>
      <c r="H50" s="105"/>
      <c r="I50" s="105"/>
      <c r="J50" s="40"/>
      <c r="K50" s="40"/>
      <c r="L50" s="40"/>
      <c r="M50" s="40"/>
    </row>
    <row r="51" spans="1:68" ht="15" thickBot="1" x14ac:dyDescent="0.35">
      <c r="A51" s="53"/>
    </row>
    <row r="52" spans="1:68" ht="15" thickBot="1" x14ac:dyDescent="0.35">
      <c r="A52" s="1114" t="s">
        <v>24</v>
      </c>
      <c r="B52" s="1097" t="s">
        <v>1</v>
      </c>
      <c r="C52" s="1098"/>
      <c r="D52" s="1098"/>
      <c r="E52" s="1099"/>
      <c r="F52" s="1097" t="s">
        <v>2</v>
      </c>
      <c r="G52" s="1098"/>
      <c r="H52" s="1098"/>
      <c r="I52" s="1099"/>
      <c r="J52" s="1097" t="s">
        <v>3</v>
      </c>
      <c r="K52" s="1098"/>
      <c r="L52" s="1098"/>
      <c r="M52" s="1099"/>
    </row>
    <row r="53" spans="1:68" ht="15" thickBot="1" x14ac:dyDescent="0.35">
      <c r="A53" s="1115"/>
      <c r="B53" s="8">
        <v>2001</v>
      </c>
      <c r="C53" s="8">
        <v>2010</v>
      </c>
      <c r="D53" s="8">
        <v>2014</v>
      </c>
      <c r="E53" s="8">
        <v>2015</v>
      </c>
      <c r="F53" s="9">
        <v>2001</v>
      </c>
      <c r="G53" s="8">
        <v>2010</v>
      </c>
      <c r="H53" s="8">
        <v>2014</v>
      </c>
      <c r="I53" s="10">
        <v>2015</v>
      </c>
      <c r="J53" s="9">
        <v>2001</v>
      </c>
      <c r="K53" s="8">
        <v>2010</v>
      </c>
      <c r="L53" s="8">
        <v>2014</v>
      </c>
      <c r="M53" s="10">
        <v>2015</v>
      </c>
      <c r="BE53" s="5">
        <v>62494</v>
      </c>
      <c r="BF53" s="5">
        <v>49897</v>
      </c>
      <c r="BG53" s="5">
        <v>43916</v>
      </c>
      <c r="BH53" s="5">
        <v>43872</v>
      </c>
      <c r="BI53" s="5">
        <v>6500</v>
      </c>
      <c r="BJ53" s="5">
        <v>6015</v>
      </c>
      <c r="BK53" s="5">
        <v>5543</v>
      </c>
      <c r="BL53" s="5">
        <v>6177</v>
      </c>
      <c r="BM53" s="5">
        <v>68994</v>
      </c>
      <c r="BN53" s="5">
        <v>55912</v>
      </c>
      <c r="BO53" s="5">
        <v>49459</v>
      </c>
      <c r="BP53" s="5">
        <v>50049</v>
      </c>
    </row>
    <row r="54" spans="1:68" x14ac:dyDescent="0.3">
      <c r="A54" s="1" t="s">
        <v>4</v>
      </c>
      <c r="B54" s="32">
        <v>62494</v>
      </c>
      <c r="C54" s="32">
        <v>49897</v>
      </c>
      <c r="D54" s="32">
        <v>43916</v>
      </c>
      <c r="E54" s="32">
        <f>E14+E22+E30+E38+E46</f>
        <v>43872</v>
      </c>
      <c r="F54" s="33">
        <v>6500</v>
      </c>
      <c r="G54" s="75">
        <v>6015</v>
      </c>
      <c r="H54" s="75">
        <v>5543</v>
      </c>
      <c r="I54" s="32">
        <f>I14+I22+I30+I38+I46</f>
        <v>6177</v>
      </c>
      <c r="J54" s="33">
        <v>68994</v>
      </c>
      <c r="K54" s="75">
        <v>55912</v>
      </c>
      <c r="L54" s="75">
        <v>49459</v>
      </c>
      <c r="M54" s="32">
        <f>M14+M22+M30+M38+M46</f>
        <v>50049</v>
      </c>
      <c r="N54" s="153">
        <f>E54+I54</f>
        <v>50049</v>
      </c>
      <c r="BE54" s="5">
        <v>33742</v>
      </c>
      <c r="BF54" s="5">
        <v>27504</v>
      </c>
      <c r="BG54" s="5">
        <v>21959</v>
      </c>
      <c r="BH54" s="5">
        <v>21641</v>
      </c>
      <c r="BI54" s="5">
        <v>2762</v>
      </c>
      <c r="BJ54" s="5">
        <v>2967</v>
      </c>
      <c r="BK54" s="5">
        <v>2564</v>
      </c>
      <c r="BL54" s="5">
        <v>2600</v>
      </c>
      <c r="BM54" s="5">
        <v>36504</v>
      </c>
      <c r="BN54" s="5">
        <v>30471</v>
      </c>
      <c r="BO54" s="5">
        <v>24523</v>
      </c>
      <c r="BP54" s="5">
        <v>24241</v>
      </c>
    </row>
    <row r="55" spans="1:68" x14ac:dyDescent="0.3">
      <c r="A55" s="1" t="s">
        <v>5</v>
      </c>
      <c r="B55" s="32">
        <v>33742</v>
      </c>
      <c r="C55" s="32">
        <v>27504</v>
      </c>
      <c r="D55" s="32">
        <v>21959</v>
      </c>
      <c r="E55" s="32">
        <f t="shared" ref="E55:E56" si="9">E15+E23+E31+E39+E47</f>
        <v>21641</v>
      </c>
      <c r="F55" s="33">
        <v>2762</v>
      </c>
      <c r="G55" s="75">
        <v>2967</v>
      </c>
      <c r="H55" s="75">
        <v>2564</v>
      </c>
      <c r="I55" s="32">
        <f t="shared" ref="I55:I56" si="10">I15+I23+I31+I39+I47</f>
        <v>2600</v>
      </c>
      <c r="J55" s="33">
        <v>36504</v>
      </c>
      <c r="K55" s="75">
        <v>30471</v>
      </c>
      <c r="L55" s="75">
        <v>24523</v>
      </c>
      <c r="M55" s="32">
        <f t="shared" ref="M55:M56" si="11">M15+M23+M31+M39+M47</f>
        <v>24241</v>
      </c>
      <c r="N55" s="153">
        <f t="shared" ref="N55:N57" si="12">E55+I55</f>
        <v>24241</v>
      </c>
      <c r="BE55" s="5">
        <v>22313</v>
      </c>
      <c r="BF55" s="5">
        <v>20446</v>
      </c>
      <c r="BG55" s="5">
        <v>16126</v>
      </c>
      <c r="BH55" s="5">
        <v>16188</v>
      </c>
      <c r="BI55" s="5">
        <v>2122</v>
      </c>
      <c r="BJ55" s="5">
        <v>2422</v>
      </c>
      <c r="BK55" s="5">
        <v>1846</v>
      </c>
      <c r="BL55" s="5">
        <v>1952</v>
      </c>
      <c r="BM55" s="5">
        <v>24435</v>
      </c>
      <c r="BN55" s="5">
        <v>22868</v>
      </c>
      <c r="BO55" s="5">
        <v>17972</v>
      </c>
      <c r="BP55" s="5">
        <v>18140</v>
      </c>
    </row>
    <row r="56" spans="1:68" x14ac:dyDescent="0.3">
      <c r="A56" s="1" t="s">
        <v>6</v>
      </c>
      <c r="B56" s="32">
        <v>22313</v>
      </c>
      <c r="C56" s="32">
        <v>20446</v>
      </c>
      <c r="D56" s="32">
        <v>16126</v>
      </c>
      <c r="E56" s="32">
        <f t="shared" si="9"/>
        <v>16188</v>
      </c>
      <c r="F56" s="33">
        <v>2122</v>
      </c>
      <c r="G56" s="75">
        <v>2422</v>
      </c>
      <c r="H56" s="75">
        <v>1846</v>
      </c>
      <c r="I56" s="32">
        <f t="shared" si="10"/>
        <v>1952</v>
      </c>
      <c r="J56" s="33">
        <v>24435</v>
      </c>
      <c r="K56" s="75">
        <v>22868</v>
      </c>
      <c r="L56" s="75">
        <v>17972</v>
      </c>
      <c r="M56" s="32">
        <f t="shared" si="11"/>
        <v>18140</v>
      </c>
      <c r="N56" s="153">
        <f t="shared" si="12"/>
        <v>18140</v>
      </c>
      <c r="BE56" s="5">
        <v>118549</v>
      </c>
      <c r="BF56" s="5">
        <v>97847</v>
      </c>
      <c r="BG56" s="5">
        <v>82001</v>
      </c>
      <c r="BH56" s="5">
        <v>81701</v>
      </c>
      <c r="BI56" s="5">
        <v>11384</v>
      </c>
      <c r="BJ56" s="5">
        <v>11404</v>
      </c>
      <c r="BK56" s="5">
        <v>9953</v>
      </c>
      <c r="BL56" s="5">
        <v>10729</v>
      </c>
      <c r="BM56" s="5">
        <v>129933</v>
      </c>
      <c r="BN56" s="5">
        <v>109251</v>
      </c>
      <c r="BO56" s="5">
        <v>91954</v>
      </c>
      <c r="BP56" s="5">
        <v>92430</v>
      </c>
    </row>
    <row r="57" spans="1:68" ht="15" thickBot="1" x14ac:dyDescent="0.35">
      <c r="A57" s="3" t="s">
        <v>7</v>
      </c>
      <c r="B57" s="43">
        <v>118549</v>
      </c>
      <c r="C57" s="43">
        <v>97847</v>
      </c>
      <c r="D57" s="43">
        <v>82001</v>
      </c>
      <c r="E57" s="43">
        <f>SUM(E54:E56)</f>
        <v>81701</v>
      </c>
      <c r="F57" s="44">
        <v>11384</v>
      </c>
      <c r="G57" s="43">
        <v>11404</v>
      </c>
      <c r="H57" s="43">
        <v>9953</v>
      </c>
      <c r="I57" s="43">
        <f>SUM(I54:I56)</f>
        <v>10729</v>
      </c>
      <c r="J57" s="44">
        <v>129933</v>
      </c>
      <c r="K57" s="43">
        <v>109251</v>
      </c>
      <c r="L57" s="43">
        <v>91954</v>
      </c>
      <c r="M57" s="38">
        <f>SUM(M54:M56)</f>
        <v>92430</v>
      </c>
      <c r="N57" s="153">
        <f t="shared" si="12"/>
        <v>92430</v>
      </c>
    </row>
    <row r="58" spans="1:68" ht="15.6" x14ac:dyDescent="0.3">
      <c r="A58" s="48"/>
    </row>
    <row r="59" spans="1:68" ht="16.2" thickBot="1" x14ac:dyDescent="0.35">
      <c r="A59" s="7" t="s">
        <v>61</v>
      </c>
    </row>
    <row r="60" spans="1:68" ht="15" thickBot="1" x14ac:dyDescent="0.35">
      <c r="A60" s="1114" t="s">
        <v>18</v>
      </c>
      <c r="B60" s="1097" t="s">
        <v>1</v>
      </c>
      <c r="C60" s="1098"/>
      <c r="D60" s="1098"/>
      <c r="E60" s="1099"/>
      <c r="F60" s="1097" t="s">
        <v>2</v>
      </c>
      <c r="G60" s="1098"/>
      <c r="H60" s="1098"/>
      <c r="I60" s="1099"/>
      <c r="J60" s="1097" t="s">
        <v>3</v>
      </c>
      <c r="K60" s="1098"/>
      <c r="L60" s="1098"/>
      <c r="M60" s="1099"/>
    </row>
    <row r="61" spans="1:68" ht="15" thickBot="1" x14ac:dyDescent="0.35">
      <c r="A61" s="1115"/>
      <c r="B61" s="8">
        <v>2001</v>
      </c>
      <c r="C61" s="8">
        <v>2010</v>
      </c>
      <c r="D61" s="8">
        <v>2014</v>
      </c>
      <c r="E61" s="8">
        <v>2015</v>
      </c>
      <c r="F61" s="9">
        <v>2001</v>
      </c>
      <c r="G61" s="8">
        <v>2010</v>
      </c>
      <c r="H61" s="8">
        <v>2014</v>
      </c>
      <c r="I61" s="10">
        <v>2015</v>
      </c>
      <c r="J61" s="9">
        <v>2001</v>
      </c>
      <c r="K61" s="8">
        <v>2010</v>
      </c>
      <c r="L61" s="8">
        <v>2014</v>
      </c>
      <c r="M61" s="10">
        <v>2015</v>
      </c>
    </row>
    <row r="62" spans="1:68" x14ac:dyDescent="0.3">
      <c r="A62" s="1" t="s">
        <v>4</v>
      </c>
      <c r="B62" s="121">
        <v>54.12</v>
      </c>
      <c r="C62" s="121">
        <v>49.97</v>
      </c>
      <c r="D62" s="121">
        <v>51.74</v>
      </c>
      <c r="E62" s="121">
        <f>E6/E9*100</f>
        <v>51.940486137194632</v>
      </c>
      <c r="F62" s="123">
        <v>52.25</v>
      </c>
      <c r="G62" s="152">
        <v>47.81</v>
      </c>
      <c r="H62" s="152">
        <v>50.45</v>
      </c>
      <c r="I62" s="121">
        <f>I6/I9*100</f>
        <v>51.467719250487733</v>
      </c>
      <c r="J62" s="123">
        <v>53.71</v>
      </c>
      <c r="K62" s="152">
        <v>49.45</v>
      </c>
      <c r="L62" s="152">
        <v>51.42</v>
      </c>
      <c r="M62" s="149">
        <f>M6/M9*100</f>
        <v>51.821082967130558</v>
      </c>
    </row>
    <row r="63" spans="1:68" x14ac:dyDescent="0.3">
      <c r="A63" s="1" t="s">
        <v>5</v>
      </c>
      <c r="B63" s="121">
        <v>26.46</v>
      </c>
      <c r="C63" s="121">
        <v>27.02</v>
      </c>
      <c r="D63" s="121">
        <v>25.78</v>
      </c>
      <c r="E63" s="121">
        <f>E7/E9*100</f>
        <v>25.599239596188784</v>
      </c>
      <c r="F63" s="123">
        <v>23.62</v>
      </c>
      <c r="G63" s="152">
        <v>24.63</v>
      </c>
      <c r="H63" s="152">
        <v>24.13</v>
      </c>
      <c r="I63" s="121">
        <f>I7/I9*100</f>
        <v>23.392768023229436</v>
      </c>
      <c r="J63" s="123">
        <v>25.83</v>
      </c>
      <c r="K63" s="152">
        <v>26.44</v>
      </c>
      <c r="L63" s="152">
        <v>25.38</v>
      </c>
      <c r="M63" s="149">
        <f>M7/M9*100</f>
        <v>25.041967697763823</v>
      </c>
    </row>
    <row r="64" spans="1:68" x14ac:dyDescent="0.3">
      <c r="A64" s="1" t="s">
        <v>6</v>
      </c>
      <c r="B64" s="121">
        <v>19.41</v>
      </c>
      <c r="C64" s="121">
        <v>23.01</v>
      </c>
      <c r="D64" s="121">
        <v>22.48</v>
      </c>
      <c r="E64" s="121">
        <f>E8/E9*100</f>
        <v>22.460274266616587</v>
      </c>
      <c r="F64" s="123">
        <v>24.13</v>
      </c>
      <c r="G64" s="152">
        <v>27.56</v>
      </c>
      <c r="H64" s="152">
        <v>25.42</v>
      </c>
      <c r="I64" s="121">
        <f>I8/I9*100</f>
        <v>25.139512726282838</v>
      </c>
      <c r="J64" s="123">
        <v>20.46</v>
      </c>
      <c r="K64" s="152">
        <v>24.11</v>
      </c>
      <c r="L64" s="152">
        <v>23.2</v>
      </c>
      <c r="M64" s="149">
        <f>M8/M9*100</f>
        <v>23.136949335105623</v>
      </c>
    </row>
    <row r="65" spans="1:13" ht="15" thickBot="1" x14ac:dyDescent="0.35">
      <c r="A65" s="3" t="s">
        <v>7</v>
      </c>
      <c r="B65" s="122">
        <v>100</v>
      </c>
      <c r="C65" s="122">
        <v>100</v>
      </c>
      <c r="D65" s="122">
        <v>100</v>
      </c>
      <c r="E65" s="151">
        <f>E9/E9*100</f>
        <v>100</v>
      </c>
      <c r="F65" s="150">
        <v>100</v>
      </c>
      <c r="G65" s="122">
        <v>100</v>
      </c>
      <c r="H65" s="122">
        <v>100</v>
      </c>
      <c r="I65" s="151">
        <f>I9/I9*100</f>
        <v>100</v>
      </c>
      <c r="J65" s="150">
        <v>100</v>
      </c>
      <c r="K65" s="122">
        <v>100</v>
      </c>
      <c r="L65" s="122">
        <v>100</v>
      </c>
      <c r="M65" s="151">
        <f>M9/M9*100</f>
        <v>100</v>
      </c>
    </row>
    <row r="66" spans="1:13" x14ac:dyDescent="0.3">
      <c r="A66" s="17"/>
      <c r="B66" s="119"/>
      <c r="C66" s="119"/>
      <c r="D66" s="119"/>
      <c r="E66" s="119"/>
      <c r="F66" s="119"/>
      <c r="G66" s="119"/>
      <c r="H66" s="119"/>
      <c r="I66" s="119"/>
      <c r="J66" s="119"/>
      <c r="K66" s="119"/>
      <c r="L66" s="119"/>
      <c r="M66" s="119"/>
    </row>
    <row r="67" spans="1:13" ht="15" thickBot="1" x14ac:dyDescent="0.35">
      <c r="A67" s="47"/>
    </row>
    <row r="68" spans="1:13" ht="15" thickBot="1" x14ac:dyDescent="0.35">
      <c r="A68" s="1114" t="s">
        <v>19</v>
      </c>
      <c r="B68" s="1097" t="s">
        <v>1</v>
      </c>
      <c r="C68" s="1098"/>
      <c r="D68" s="1098"/>
      <c r="E68" s="1099"/>
      <c r="F68" s="1097" t="s">
        <v>2</v>
      </c>
      <c r="G68" s="1098"/>
      <c r="H68" s="1098"/>
      <c r="I68" s="1099"/>
      <c r="J68" s="1097" t="s">
        <v>3</v>
      </c>
      <c r="K68" s="1098"/>
      <c r="L68" s="1098"/>
      <c r="M68" s="1099"/>
    </row>
    <row r="69" spans="1:13" ht="15" thickBot="1" x14ac:dyDescent="0.35">
      <c r="A69" s="1115"/>
      <c r="B69" s="8">
        <v>2001</v>
      </c>
      <c r="C69" s="8">
        <v>2010</v>
      </c>
      <c r="D69" s="8">
        <v>2014</v>
      </c>
      <c r="E69" s="8">
        <v>2015</v>
      </c>
      <c r="F69" s="9">
        <v>2001</v>
      </c>
      <c r="G69" s="8">
        <v>2010</v>
      </c>
      <c r="H69" s="8">
        <v>2014</v>
      </c>
      <c r="I69" s="10">
        <v>2015</v>
      </c>
      <c r="J69" s="9">
        <v>2001</v>
      </c>
      <c r="K69" s="8">
        <v>2010</v>
      </c>
      <c r="L69" s="8">
        <v>2014</v>
      </c>
      <c r="M69" s="10">
        <v>2015</v>
      </c>
    </row>
    <row r="70" spans="1:13" x14ac:dyDescent="0.3">
      <c r="A70" s="1" t="s">
        <v>4</v>
      </c>
      <c r="B70" s="121">
        <v>51.47</v>
      </c>
      <c r="C70" s="121">
        <v>50.79</v>
      </c>
      <c r="D70" s="121">
        <v>52.53</v>
      </c>
      <c r="E70" s="121">
        <f>E14/E17*100</f>
        <v>52.125389791564089</v>
      </c>
      <c r="F70" s="123">
        <v>49.59</v>
      </c>
      <c r="G70" s="152">
        <v>49.81</v>
      </c>
      <c r="H70" s="152">
        <v>50.21</v>
      </c>
      <c r="I70" s="121">
        <f>I14/I17*100</f>
        <v>60.89108910891089</v>
      </c>
      <c r="J70" s="123">
        <v>51.38</v>
      </c>
      <c r="K70" s="152">
        <v>50.75</v>
      </c>
      <c r="L70" s="152">
        <v>52.43</v>
      </c>
      <c r="M70" s="149">
        <f>M14/M17*100</f>
        <v>51.062528665341688</v>
      </c>
    </row>
    <row r="71" spans="1:13" x14ac:dyDescent="0.3">
      <c r="A71" s="1" t="s">
        <v>5</v>
      </c>
      <c r="B71" s="121">
        <v>29.07</v>
      </c>
      <c r="C71" s="121">
        <v>28.19</v>
      </c>
      <c r="D71" s="121">
        <v>26.76</v>
      </c>
      <c r="E71" s="121">
        <f>E15/E17*100</f>
        <v>27.846162262705835</v>
      </c>
      <c r="F71" s="123">
        <v>26.84</v>
      </c>
      <c r="G71" s="152">
        <v>27.88</v>
      </c>
      <c r="H71" s="152">
        <v>30.15</v>
      </c>
      <c r="I71" s="121">
        <f>I15/I17*100</f>
        <v>31.559405940594061</v>
      </c>
      <c r="J71" s="123">
        <v>28.96</v>
      </c>
      <c r="K71" s="152">
        <v>28.18</v>
      </c>
      <c r="L71" s="152">
        <v>26.91</v>
      </c>
      <c r="M71" s="149">
        <f>M15/M17*100</f>
        <v>27.238444682260614</v>
      </c>
    </row>
    <row r="72" spans="1:13" x14ac:dyDescent="0.3">
      <c r="A72" s="1" t="s">
        <v>6</v>
      </c>
      <c r="B72" s="121">
        <v>19.46</v>
      </c>
      <c r="C72" s="121">
        <v>21.02</v>
      </c>
      <c r="D72" s="121">
        <v>20.71</v>
      </c>
      <c r="E72" s="121">
        <f>E16/E17*100</f>
        <v>22.282400568958916</v>
      </c>
      <c r="F72" s="123">
        <v>23.57</v>
      </c>
      <c r="G72" s="152">
        <v>22.31</v>
      </c>
      <c r="H72" s="152">
        <v>19.64</v>
      </c>
      <c r="I72" s="121">
        <f>I16/I17*100</f>
        <v>22.896039603960396</v>
      </c>
      <c r="J72" s="123">
        <v>19.66</v>
      </c>
      <c r="K72" s="152">
        <v>21.07</v>
      </c>
      <c r="L72" s="152">
        <v>20.66</v>
      </c>
      <c r="M72" s="149">
        <f>M16/M17*100</f>
        <v>21.699026652397695</v>
      </c>
    </row>
    <row r="73" spans="1:13" ht="15" thickBot="1" x14ac:dyDescent="0.35">
      <c r="A73" s="3" t="s">
        <v>7</v>
      </c>
      <c r="B73" s="122">
        <v>100</v>
      </c>
      <c r="C73" s="122">
        <v>100</v>
      </c>
      <c r="D73" s="122">
        <v>100</v>
      </c>
      <c r="E73" s="151">
        <f>E17/E17*100</f>
        <v>100</v>
      </c>
      <c r="F73" s="150">
        <v>100</v>
      </c>
      <c r="G73" s="122">
        <v>100</v>
      </c>
      <c r="H73" s="122">
        <v>100</v>
      </c>
      <c r="I73" s="151">
        <f>I17/I17*100</f>
        <v>100</v>
      </c>
      <c r="J73" s="150">
        <v>100</v>
      </c>
      <c r="K73" s="122">
        <v>100</v>
      </c>
      <c r="L73" s="122">
        <v>100</v>
      </c>
      <c r="M73" s="151">
        <f>M17/M17*100</f>
        <v>100</v>
      </c>
    </row>
    <row r="74" spans="1:13" x14ac:dyDescent="0.3">
      <c r="A74" s="17"/>
      <c r="B74" s="119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</row>
    <row r="75" spans="1:13" ht="15" thickBot="1" x14ac:dyDescent="0.35">
      <c r="A75" s="47"/>
    </row>
    <row r="76" spans="1:13" ht="15" thickBot="1" x14ac:dyDescent="0.35">
      <c r="A76" s="1114" t="s">
        <v>20</v>
      </c>
      <c r="B76" s="1097" t="s">
        <v>1</v>
      </c>
      <c r="C76" s="1098"/>
      <c r="D76" s="1098"/>
      <c r="E76" s="1099"/>
      <c r="F76" s="1097" t="s">
        <v>2</v>
      </c>
      <c r="G76" s="1098"/>
      <c r="H76" s="1098"/>
      <c r="I76" s="1099"/>
      <c r="J76" s="1097" t="s">
        <v>3</v>
      </c>
      <c r="K76" s="1098"/>
      <c r="L76" s="1098"/>
      <c r="M76" s="1099"/>
    </row>
    <row r="77" spans="1:13" ht="15" thickBot="1" x14ac:dyDescent="0.35">
      <c r="A77" s="1115"/>
      <c r="B77" s="8">
        <v>2001</v>
      </c>
      <c r="C77" s="8">
        <v>2010</v>
      </c>
      <c r="D77" s="8">
        <v>2014</v>
      </c>
      <c r="E77" s="8">
        <v>2015</v>
      </c>
      <c r="F77" s="9">
        <v>2001</v>
      </c>
      <c r="G77" s="8">
        <v>2010</v>
      </c>
      <c r="H77" s="8">
        <v>2014</v>
      </c>
      <c r="I77" s="10">
        <v>2015</v>
      </c>
      <c r="J77" s="9">
        <v>2001</v>
      </c>
      <c r="K77" s="8">
        <v>2010</v>
      </c>
      <c r="L77" s="8">
        <v>2014</v>
      </c>
      <c r="M77" s="10">
        <v>2015</v>
      </c>
    </row>
    <row r="78" spans="1:13" x14ac:dyDescent="0.3">
      <c r="A78" s="1" t="s">
        <v>4</v>
      </c>
      <c r="B78" s="121">
        <v>76.510000000000005</v>
      </c>
      <c r="C78" s="121">
        <v>76.14</v>
      </c>
      <c r="D78" s="121">
        <v>73.349999999999994</v>
      </c>
      <c r="E78" s="121">
        <f>E22/E25*100</f>
        <v>73.661586557248924</v>
      </c>
      <c r="F78" s="123">
        <v>72.08</v>
      </c>
      <c r="G78" s="152">
        <v>66.87</v>
      </c>
      <c r="H78" s="152">
        <v>67.05</v>
      </c>
      <c r="I78" s="121">
        <f>I22/I25*100</f>
        <v>70.091214594335099</v>
      </c>
      <c r="J78" s="123">
        <v>76.040000000000006</v>
      </c>
      <c r="K78" s="152">
        <v>75.16</v>
      </c>
      <c r="L78" s="152">
        <v>72.650000000000006</v>
      </c>
      <c r="M78" s="149">
        <f>M22/M25*100</f>
        <v>73.235074840855646</v>
      </c>
    </row>
    <row r="79" spans="1:13" x14ac:dyDescent="0.3">
      <c r="A79" s="1" t="s">
        <v>5</v>
      </c>
      <c r="B79" s="121">
        <v>17.14</v>
      </c>
      <c r="C79" s="121">
        <v>15.91</v>
      </c>
      <c r="D79" s="121">
        <v>17.16</v>
      </c>
      <c r="E79" s="121">
        <f>E23/E25*100</f>
        <v>16.751335156962355</v>
      </c>
      <c r="F79" s="123">
        <v>17.77</v>
      </c>
      <c r="G79" s="152">
        <v>19.579999999999998</v>
      </c>
      <c r="H79" s="152">
        <v>20.239999999999998</v>
      </c>
      <c r="I79" s="121">
        <f>I23/I25*100</f>
        <v>17.762842054728758</v>
      </c>
      <c r="J79" s="123">
        <v>17.21</v>
      </c>
      <c r="K79" s="152">
        <v>16.3</v>
      </c>
      <c r="L79" s="152">
        <v>17.5</v>
      </c>
      <c r="M79" s="149">
        <f>M23/M25*100</f>
        <v>16.872168377587887</v>
      </c>
    </row>
    <row r="80" spans="1:13" x14ac:dyDescent="0.3">
      <c r="A80" s="1" t="s">
        <v>6</v>
      </c>
      <c r="B80" s="121">
        <v>6.35</v>
      </c>
      <c r="C80" s="121">
        <v>7.95</v>
      </c>
      <c r="D80" s="121">
        <v>9.49</v>
      </c>
      <c r="E80" s="121">
        <f>E24/E25*100</f>
        <v>9.5870782857887189</v>
      </c>
      <c r="F80" s="123">
        <v>10.15</v>
      </c>
      <c r="G80" s="152">
        <v>13.55</v>
      </c>
      <c r="H80" s="152">
        <v>12.71</v>
      </c>
      <c r="I80" s="121">
        <f>I24/I25*100</f>
        <v>12.14594335093615</v>
      </c>
      <c r="J80" s="123">
        <v>6.76</v>
      </c>
      <c r="K80" s="152">
        <v>8.5399999999999991</v>
      </c>
      <c r="L80" s="152">
        <v>9.85</v>
      </c>
      <c r="M80" s="149">
        <f>M24/M25*100</f>
        <v>9.8927567815564608</v>
      </c>
    </row>
    <row r="81" spans="1:13" ht="15" thickBot="1" x14ac:dyDescent="0.35">
      <c r="A81" s="3" t="s">
        <v>7</v>
      </c>
      <c r="B81" s="122">
        <v>100</v>
      </c>
      <c r="C81" s="122">
        <v>100</v>
      </c>
      <c r="D81" s="122">
        <v>100</v>
      </c>
      <c r="E81" s="151">
        <f>E25/E25*100</f>
        <v>100</v>
      </c>
      <c r="F81" s="150">
        <v>100</v>
      </c>
      <c r="G81" s="122">
        <v>100</v>
      </c>
      <c r="H81" s="122">
        <v>100</v>
      </c>
      <c r="I81" s="151">
        <f>I25/I25*100</f>
        <v>100</v>
      </c>
      <c r="J81" s="150">
        <v>100</v>
      </c>
      <c r="K81" s="122">
        <v>100</v>
      </c>
      <c r="L81" s="122">
        <v>100</v>
      </c>
      <c r="M81" s="151">
        <f>M25/M25*100</f>
        <v>100</v>
      </c>
    </row>
    <row r="82" spans="1:13" x14ac:dyDescent="0.3">
      <c r="A82" s="17"/>
      <c r="B82" s="119"/>
      <c r="C82" s="119"/>
      <c r="D82" s="119"/>
      <c r="E82" s="119"/>
      <c r="F82" s="119"/>
      <c r="G82" s="119"/>
      <c r="H82" s="119"/>
      <c r="I82" s="119"/>
      <c r="J82" s="119"/>
      <c r="K82" s="119"/>
      <c r="L82" s="119"/>
      <c r="M82" s="119"/>
    </row>
    <row r="83" spans="1:13" ht="15" thickBot="1" x14ac:dyDescent="0.35">
      <c r="A83" s="47"/>
    </row>
    <row r="84" spans="1:13" ht="15" thickBot="1" x14ac:dyDescent="0.35">
      <c r="A84" s="1114" t="s">
        <v>21</v>
      </c>
      <c r="B84" s="1097" t="s">
        <v>1</v>
      </c>
      <c r="C84" s="1098"/>
      <c r="D84" s="1098"/>
      <c r="E84" s="1099"/>
      <c r="F84" s="1097" t="s">
        <v>2</v>
      </c>
      <c r="G84" s="1098"/>
      <c r="H84" s="1098"/>
      <c r="I84" s="1099"/>
      <c r="J84" s="1097" t="s">
        <v>3</v>
      </c>
      <c r="K84" s="1098"/>
      <c r="L84" s="1098"/>
      <c r="M84" s="1099"/>
    </row>
    <row r="85" spans="1:13" ht="15" thickBot="1" x14ac:dyDescent="0.35">
      <c r="A85" s="1115"/>
      <c r="B85" s="8">
        <v>2001</v>
      </c>
      <c r="C85" s="8">
        <v>2010</v>
      </c>
      <c r="D85" s="8">
        <v>2014</v>
      </c>
      <c r="E85" s="8">
        <v>2015</v>
      </c>
      <c r="F85" s="9">
        <v>2001</v>
      </c>
      <c r="G85" s="8">
        <v>2010</v>
      </c>
      <c r="H85" s="8">
        <v>2014</v>
      </c>
      <c r="I85" s="10">
        <v>2015</v>
      </c>
      <c r="J85" s="9">
        <v>2001</v>
      </c>
      <c r="K85" s="8">
        <v>2010</v>
      </c>
      <c r="L85" s="8">
        <v>2014</v>
      </c>
      <c r="M85" s="10">
        <v>2015</v>
      </c>
    </row>
    <row r="86" spans="1:13" x14ac:dyDescent="0.3">
      <c r="A86" s="1" t="s">
        <v>4</v>
      </c>
      <c r="B86" s="121">
        <v>48.76</v>
      </c>
      <c r="C86" s="121">
        <v>47.32</v>
      </c>
      <c r="D86" s="121">
        <v>47.49</v>
      </c>
      <c r="E86" s="121">
        <f>E30/E33*100</f>
        <v>48.798652362798123</v>
      </c>
      <c r="F86" s="123">
        <v>56.58</v>
      </c>
      <c r="G86" s="152">
        <v>50.69</v>
      </c>
      <c r="H86" s="152">
        <v>52.53</v>
      </c>
      <c r="I86" s="121">
        <f>I30/I33*100</f>
        <v>54.876033057851238</v>
      </c>
      <c r="J86" s="123">
        <v>49.27</v>
      </c>
      <c r="K86" s="152">
        <v>47.61</v>
      </c>
      <c r="L86" s="152">
        <v>47.93</v>
      </c>
      <c r="M86" s="149">
        <f>M30/M33*100</f>
        <v>49.387460965649773</v>
      </c>
    </row>
    <row r="87" spans="1:13" x14ac:dyDescent="0.3">
      <c r="A87" s="1" t="s">
        <v>5</v>
      </c>
      <c r="B87" s="121">
        <v>30.18</v>
      </c>
      <c r="C87" s="121">
        <v>27.75</v>
      </c>
      <c r="D87" s="121">
        <v>27.65</v>
      </c>
      <c r="E87" s="121">
        <f>E31/E33*100</f>
        <v>27.617696604308893</v>
      </c>
      <c r="F87" s="123">
        <v>22.97</v>
      </c>
      <c r="G87" s="152">
        <v>25.71</v>
      </c>
      <c r="H87" s="152">
        <v>26.48</v>
      </c>
      <c r="I87" s="121">
        <f>I31/I33*100</f>
        <v>27.520661157024794</v>
      </c>
      <c r="J87" s="123">
        <v>29.7</v>
      </c>
      <c r="K87" s="152">
        <v>27.57</v>
      </c>
      <c r="L87" s="152">
        <v>27.55</v>
      </c>
      <c r="M87" s="149">
        <f>M31/M33*100</f>
        <v>27.608295299863876</v>
      </c>
    </row>
    <row r="88" spans="1:13" x14ac:dyDescent="0.3">
      <c r="A88" s="1" t="s">
        <v>6</v>
      </c>
      <c r="B88" s="121">
        <v>21.06</v>
      </c>
      <c r="C88" s="121">
        <v>24.93</v>
      </c>
      <c r="D88" s="121">
        <v>24.86</v>
      </c>
      <c r="E88" s="121">
        <f>E32/E33*100</f>
        <v>23.583651032892988</v>
      </c>
      <c r="F88" s="123">
        <v>20.45</v>
      </c>
      <c r="G88" s="152">
        <v>23.6</v>
      </c>
      <c r="H88" s="152">
        <v>20.99</v>
      </c>
      <c r="I88" s="121">
        <f>I32/I33*100</f>
        <v>17.603305785123968</v>
      </c>
      <c r="J88" s="123">
        <v>21.02</v>
      </c>
      <c r="K88" s="152">
        <v>24.82</v>
      </c>
      <c r="L88" s="152">
        <v>24.52</v>
      </c>
      <c r="M88" s="149">
        <f>M32/M33*100</f>
        <v>23.004243734486348</v>
      </c>
    </row>
    <row r="89" spans="1:13" ht="15" thickBot="1" x14ac:dyDescent="0.35">
      <c r="A89" s="3" t="s">
        <v>7</v>
      </c>
      <c r="B89" s="122">
        <v>100</v>
      </c>
      <c r="C89" s="122">
        <v>100</v>
      </c>
      <c r="D89" s="122">
        <v>100</v>
      </c>
      <c r="E89" s="151">
        <f>E33/E33*100</f>
        <v>100</v>
      </c>
      <c r="F89" s="150">
        <v>100</v>
      </c>
      <c r="G89" s="122">
        <v>100</v>
      </c>
      <c r="H89" s="122">
        <v>100</v>
      </c>
      <c r="I89" s="151">
        <f>I33/I33*100</f>
        <v>100</v>
      </c>
      <c r="J89" s="150">
        <v>100</v>
      </c>
      <c r="K89" s="122">
        <v>100</v>
      </c>
      <c r="L89" s="122">
        <v>100</v>
      </c>
      <c r="M89" s="151">
        <f>M33/M33*100</f>
        <v>100</v>
      </c>
    </row>
    <row r="90" spans="1:13" x14ac:dyDescent="0.3">
      <c r="A90" s="17"/>
      <c r="B90" s="119"/>
      <c r="C90" s="119"/>
      <c r="D90" s="119"/>
      <c r="E90" s="119"/>
      <c r="F90" s="119"/>
      <c r="G90" s="119"/>
      <c r="H90" s="119"/>
      <c r="I90" s="119"/>
      <c r="J90" s="119"/>
      <c r="K90" s="119"/>
      <c r="L90" s="119"/>
      <c r="M90" s="119"/>
    </row>
    <row r="91" spans="1:13" ht="15" thickBot="1" x14ac:dyDescent="0.35">
      <c r="A91" s="47"/>
    </row>
    <row r="92" spans="1:13" ht="15" customHeight="1" thickBot="1" x14ac:dyDescent="0.35">
      <c r="A92" s="1114" t="s">
        <v>22</v>
      </c>
      <c r="B92" s="1097" t="s">
        <v>1</v>
      </c>
      <c r="C92" s="1098"/>
      <c r="D92" s="1098"/>
      <c r="E92" s="1099"/>
      <c r="F92" s="1097" t="s">
        <v>2</v>
      </c>
      <c r="G92" s="1098"/>
      <c r="H92" s="1098"/>
      <c r="I92" s="1099"/>
      <c r="J92" s="1097" t="s">
        <v>3</v>
      </c>
      <c r="K92" s="1098"/>
      <c r="L92" s="1098"/>
      <c r="M92" s="1099"/>
    </row>
    <row r="93" spans="1:13" ht="15" thickBot="1" x14ac:dyDescent="0.35">
      <c r="A93" s="1115"/>
      <c r="B93" s="8">
        <v>2001</v>
      </c>
      <c r="C93" s="8">
        <v>2010</v>
      </c>
      <c r="D93" s="8">
        <v>2014</v>
      </c>
      <c r="E93" s="8">
        <v>2015</v>
      </c>
      <c r="F93" s="9">
        <v>2001</v>
      </c>
      <c r="G93" s="8">
        <v>2010</v>
      </c>
      <c r="H93" s="8">
        <v>2014</v>
      </c>
      <c r="I93" s="10">
        <v>2015</v>
      </c>
      <c r="J93" s="9">
        <v>2001</v>
      </c>
      <c r="K93" s="8">
        <v>2010</v>
      </c>
      <c r="L93" s="8">
        <v>2014</v>
      </c>
      <c r="M93" s="10">
        <v>2015</v>
      </c>
    </row>
    <row r="94" spans="1:13" x14ac:dyDescent="0.3">
      <c r="A94" s="1" t="s">
        <v>4</v>
      </c>
      <c r="B94" s="121">
        <v>51.74</v>
      </c>
      <c r="C94" s="121">
        <v>46.25</v>
      </c>
      <c r="D94" s="121">
        <v>48.54</v>
      </c>
      <c r="E94" s="121">
        <f>E38/E41*100</f>
        <v>49.209008002977853</v>
      </c>
      <c r="F94" s="123">
        <v>58.75</v>
      </c>
      <c r="G94" s="152">
        <v>50.93</v>
      </c>
      <c r="H94" s="152">
        <v>54.04</v>
      </c>
      <c r="I94" s="121">
        <f>I38/I41*100</f>
        <v>55.303975753253695</v>
      </c>
      <c r="J94" s="123">
        <v>52.26</v>
      </c>
      <c r="K94" s="152">
        <v>46.88</v>
      </c>
      <c r="L94" s="152">
        <v>49.32</v>
      </c>
      <c r="M94" s="149">
        <f>M38/M41*100</f>
        <v>50.112294237323965</v>
      </c>
    </row>
    <row r="95" spans="1:13" x14ac:dyDescent="0.3">
      <c r="A95" s="1" t="s">
        <v>5</v>
      </c>
      <c r="B95" s="121">
        <v>30.65</v>
      </c>
      <c r="C95" s="121">
        <v>32.49</v>
      </c>
      <c r="D95" s="121">
        <v>31.42</v>
      </c>
      <c r="E95" s="121">
        <f>E39/E41*100</f>
        <v>30.451640920652643</v>
      </c>
      <c r="F95" s="123">
        <v>26.21</v>
      </c>
      <c r="G95" s="152">
        <v>27.78</v>
      </c>
      <c r="H95" s="152">
        <v>27.78</v>
      </c>
      <c r="I95" s="121">
        <f>I39/I41*100</f>
        <v>25.779996434302017</v>
      </c>
      <c r="J95" s="123">
        <v>30.32</v>
      </c>
      <c r="K95" s="152">
        <v>31.86</v>
      </c>
      <c r="L95" s="152">
        <v>30.91</v>
      </c>
      <c r="M95" s="149">
        <f>M39/M41*100</f>
        <v>29.759293999524399</v>
      </c>
    </row>
    <row r="96" spans="1:13" x14ac:dyDescent="0.3">
      <c r="A96" s="1" t="s">
        <v>6</v>
      </c>
      <c r="B96" s="121">
        <v>17.600000000000001</v>
      </c>
      <c r="C96" s="121">
        <v>21.26</v>
      </c>
      <c r="D96" s="121">
        <v>20.03</v>
      </c>
      <c r="E96" s="121">
        <f>E40/E41*100</f>
        <v>20.339351076369503</v>
      </c>
      <c r="F96" s="123">
        <v>15.04</v>
      </c>
      <c r="G96" s="152">
        <v>21.29</v>
      </c>
      <c r="H96" s="152">
        <v>18.18</v>
      </c>
      <c r="I96" s="121">
        <f>I40/I41*100</f>
        <v>18.916027812444288</v>
      </c>
      <c r="J96" s="123">
        <v>17.41</v>
      </c>
      <c r="K96" s="152">
        <v>21.26</v>
      </c>
      <c r="L96" s="152">
        <v>19.77</v>
      </c>
      <c r="M96" s="149">
        <f>M40/M41*100</f>
        <v>20.128411763151639</v>
      </c>
    </row>
    <row r="97" spans="1:13" ht="15" thickBot="1" x14ac:dyDescent="0.35">
      <c r="A97" s="3" t="s">
        <v>7</v>
      </c>
      <c r="B97" s="122">
        <v>100</v>
      </c>
      <c r="C97" s="122">
        <v>100</v>
      </c>
      <c r="D97" s="122">
        <v>100</v>
      </c>
      <c r="E97" s="151">
        <f>E41/E41*100</f>
        <v>100</v>
      </c>
      <c r="F97" s="150">
        <v>100</v>
      </c>
      <c r="G97" s="122">
        <v>100</v>
      </c>
      <c r="H97" s="122">
        <v>100</v>
      </c>
      <c r="I97" s="151">
        <f>I41/I41*100</f>
        <v>100</v>
      </c>
      <c r="J97" s="150">
        <v>100</v>
      </c>
      <c r="K97" s="122">
        <v>100</v>
      </c>
      <c r="L97" s="122">
        <v>100</v>
      </c>
      <c r="M97" s="151">
        <f>M41/M41*100</f>
        <v>100</v>
      </c>
    </row>
    <row r="98" spans="1:13" x14ac:dyDescent="0.3">
      <c r="A98" s="17"/>
      <c r="B98" s="119"/>
      <c r="C98" s="119"/>
      <c r="D98" s="119"/>
      <c r="E98" s="119"/>
      <c r="F98" s="119"/>
      <c r="G98" s="119"/>
      <c r="H98" s="119"/>
      <c r="I98" s="119"/>
      <c r="J98" s="119"/>
      <c r="K98" s="119"/>
      <c r="L98" s="119"/>
      <c r="M98" s="119"/>
    </row>
    <row r="99" spans="1:13" ht="15" thickBot="1" x14ac:dyDescent="0.35">
      <c r="A99" s="47"/>
    </row>
    <row r="100" spans="1:13" ht="15" customHeight="1" thickBot="1" x14ac:dyDescent="0.35">
      <c r="A100" s="1114" t="s">
        <v>23</v>
      </c>
      <c r="B100" s="1097" t="s">
        <v>1</v>
      </c>
      <c r="C100" s="1098"/>
      <c r="D100" s="1098"/>
      <c r="E100" s="1099"/>
      <c r="F100" s="1097" t="s">
        <v>2</v>
      </c>
      <c r="G100" s="1098"/>
      <c r="H100" s="1098"/>
      <c r="I100" s="1099"/>
      <c r="J100" s="1097" t="s">
        <v>3</v>
      </c>
      <c r="K100" s="1098"/>
      <c r="L100" s="1098"/>
      <c r="M100" s="1099"/>
    </row>
    <row r="101" spans="1:13" ht="15" thickBot="1" x14ac:dyDescent="0.35">
      <c r="A101" s="1115"/>
      <c r="B101" s="8">
        <v>2001</v>
      </c>
      <c r="C101" s="8">
        <v>2010</v>
      </c>
      <c r="D101" s="8">
        <v>2014</v>
      </c>
      <c r="E101" s="8">
        <v>2015</v>
      </c>
      <c r="F101" s="9">
        <v>2001</v>
      </c>
      <c r="G101" s="8">
        <v>2010</v>
      </c>
      <c r="H101" s="8">
        <v>2014</v>
      </c>
      <c r="I101" s="10">
        <v>2015</v>
      </c>
      <c r="J101" s="9">
        <v>2001</v>
      </c>
      <c r="K101" s="8">
        <v>2010</v>
      </c>
      <c r="L101" s="8">
        <v>2014</v>
      </c>
      <c r="M101" s="10">
        <v>2015</v>
      </c>
    </row>
    <row r="102" spans="1:13" x14ac:dyDescent="0.3">
      <c r="A102" s="1" t="s">
        <v>4</v>
      </c>
      <c r="B102" s="121">
        <v>53.2</v>
      </c>
      <c r="C102" s="121">
        <v>34.42</v>
      </c>
      <c r="D102" s="121">
        <v>38.49</v>
      </c>
      <c r="E102" s="121">
        <f>E46/E49*100</f>
        <v>40.25126842232423</v>
      </c>
      <c r="F102" s="123">
        <v>52.79</v>
      </c>
      <c r="G102" s="152">
        <v>47.3</v>
      </c>
      <c r="H102" s="152">
        <v>50.44</v>
      </c>
      <c r="I102" s="121">
        <f>I46/I49*100</f>
        <v>51.284916201117312</v>
      </c>
      <c r="J102" s="123">
        <v>53.08</v>
      </c>
      <c r="K102" s="152">
        <v>36.71</v>
      </c>
      <c r="L102" s="152">
        <v>40.68</v>
      </c>
      <c r="M102" s="149">
        <f>M46/M49*100</f>
        <v>42.212951926897105</v>
      </c>
    </row>
    <row r="103" spans="1:13" x14ac:dyDescent="0.3">
      <c r="A103" s="1" t="s">
        <v>5</v>
      </c>
      <c r="B103" s="121">
        <v>23.49</v>
      </c>
      <c r="C103" s="121">
        <v>27.96</v>
      </c>
      <c r="D103" s="121">
        <v>26.1</v>
      </c>
      <c r="E103" s="121">
        <f>E47/E49*100</f>
        <v>25.295965208987681</v>
      </c>
      <c r="F103" s="123">
        <v>26.38</v>
      </c>
      <c r="G103" s="152">
        <v>24.7</v>
      </c>
      <c r="H103" s="152">
        <v>20.81</v>
      </c>
      <c r="I103" s="121">
        <f>I47/I49*100</f>
        <v>21.899441340782122</v>
      </c>
      <c r="J103" s="123">
        <v>24.33</v>
      </c>
      <c r="K103" s="152">
        <v>27.38</v>
      </c>
      <c r="L103" s="152">
        <v>25.13</v>
      </c>
      <c r="M103" s="149">
        <f>M47/M49*100</f>
        <v>24.692093762415574</v>
      </c>
    </row>
    <row r="104" spans="1:13" x14ac:dyDescent="0.3">
      <c r="A104" s="1" t="s">
        <v>6</v>
      </c>
      <c r="B104" s="121">
        <v>23.31</v>
      </c>
      <c r="C104" s="121">
        <v>37.619999999999997</v>
      </c>
      <c r="D104" s="121">
        <v>35.42</v>
      </c>
      <c r="E104" s="121">
        <f>E48/E49*100</f>
        <v>34.452766368688089</v>
      </c>
      <c r="F104" s="123">
        <v>20.83</v>
      </c>
      <c r="G104" s="152">
        <v>28</v>
      </c>
      <c r="H104" s="152">
        <v>28.74</v>
      </c>
      <c r="I104" s="121">
        <f>I48/I49*100</f>
        <v>26.815642458100559</v>
      </c>
      <c r="J104" s="123">
        <v>22.59</v>
      </c>
      <c r="K104" s="152">
        <v>35.909999999999997</v>
      </c>
      <c r="L104" s="152">
        <v>34.19</v>
      </c>
      <c r="M104" s="149">
        <f>M48/M49*100</f>
        <v>33.094954310687328</v>
      </c>
    </row>
    <row r="105" spans="1:13" ht="15" thickBot="1" x14ac:dyDescent="0.35">
      <c r="A105" s="3" t="s">
        <v>7</v>
      </c>
      <c r="B105" s="122">
        <v>100</v>
      </c>
      <c r="C105" s="122">
        <v>100</v>
      </c>
      <c r="D105" s="122">
        <v>100</v>
      </c>
      <c r="E105" s="151">
        <f>E49/E49*100</f>
        <v>100</v>
      </c>
      <c r="F105" s="150">
        <v>100</v>
      </c>
      <c r="G105" s="122">
        <v>100</v>
      </c>
      <c r="H105" s="122">
        <v>100</v>
      </c>
      <c r="I105" s="151">
        <f>I49/I49*100</f>
        <v>100</v>
      </c>
      <c r="J105" s="150">
        <v>100</v>
      </c>
      <c r="K105" s="122">
        <v>100</v>
      </c>
      <c r="L105" s="122">
        <v>100</v>
      </c>
      <c r="M105" s="151">
        <f>M49/M49*100</f>
        <v>100</v>
      </c>
    </row>
    <row r="106" spans="1:13" x14ac:dyDescent="0.3">
      <c r="A106" s="47"/>
    </row>
    <row r="107" spans="1:13" ht="16.2" thickBot="1" x14ac:dyDescent="0.35">
      <c r="A107" s="54" t="s">
        <v>26</v>
      </c>
      <c r="B107" s="55"/>
      <c r="C107" s="55"/>
    </row>
    <row r="108" spans="1:13" ht="15" thickBot="1" x14ac:dyDescent="0.35">
      <c r="A108" s="1114" t="s">
        <v>25</v>
      </c>
      <c r="B108" s="1097" t="s">
        <v>1</v>
      </c>
      <c r="C108" s="1098"/>
      <c r="D108" s="1098"/>
      <c r="E108" s="1099"/>
      <c r="F108" s="1097" t="s">
        <v>2</v>
      </c>
      <c r="G108" s="1098"/>
      <c r="H108" s="1098"/>
      <c r="I108" s="1099"/>
      <c r="J108" s="1097" t="s">
        <v>3</v>
      </c>
      <c r="K108" s="1098"/>
      <c r="L108" s="1098"/>
      <c r="M108" s="1099"/>
    </row>
    <row r="109" spans="1:13" ht="15" thickBot="1" x14ac:dyDescent="0.35">
      <c r="A109" s="1115"/>
      <c r="B109" s="8">
        <v>2001</v>
      </c>
      <c r="C109" s="8">
        <v>2010</v>
      </c>
      <c r="D109" s="8">
        <v>2014</v>
      </c>
      <c r="E109" s="8">
        <v>2015</v>
      </c>
      <c r="F109" s="9">
        <v>2001</v>
      </c>
      <c r="G109" s="8">
        <v>2010</v>
      </c>
      <c r="H109" s="8">
        <v>2014</v>
      </c>
      <c r="I109" s="10">
        <v>2015</v>
      </c>
      <c r="J109" s="9">
        <v>2001</v>
      </c>
      <c r="K109" s="8">
        <v>2010</v>
      </c>
      <c r="L109" s="8">
        <v>2014</v>
      </c>
      <c r="M109" s="10">
        <v>2015</v>
      </c>
    </row>
    <row r="110" spans="1:13" x14ac:dyDescent="0.3">
      <c r="A110" s="1" t="s">
        <v>4</v>
      </c>
      <c r="B110" s="121">
        <v>52.72</v>
      </c>
      <c r="C110" s="121">
        <v>50.99</v>
      </c>
      <c r="D110" s="121">
        <v>53.56</v>
      </c>
      <c r="E110" s="121">
        <f>E54/E57*100</f>
        <v>53.69824114759917</v>
      </c>
      <c r="F110" s="123">
        <v>57.1</v>
      </c>
      <c r="G110" s="152">
        <v>52.74</v>
      </c>
      <c r="H110" s="152">
        <v>55.69</v>
      </c>
      <c r="I110" s="121">
        <f>I54/I57*100</f>
        <v>57.572933171777429</v>
      </c>
      <c r="J110" s="123">
        <v>53.1</v>
      </c>
      <c r="K110" s="152">
        <v>51.18</v>
      </c>
      <c r="L110" s="152">
        <v>53.79</v>
      </c>
      <c r="M110" s="149">
        <f>M54/M57*100</f>
        <v>54.148003894839334</v>
      </c>
    </row>
    <row r="111" spans="1:13" x14ac:dyDescent="0.3">
      <c r="A111" s="1" t="s">
        <v>5</v>
      </c>
      <c r="B111" s="121">
        <v>28.46</v>
      </c>
      <c r="C111" s="121">
        <v>28.11</v>
      </c>
      <c r="D111" s="121">
        <v>26.78</v>
      </c>
      <c r="E111" s="121">
        <f>E55/E57*100</f>
        <v>26.48804788191087</v>
      </c>
      <c r="F111" s="123">
        <v>24.26</v>
      </c>
      <c r="G111" s="152">
        <v>26.02</v>
      </c>
      <c r="H111" s="152">
        <v>25.76</v>
      </c>
      <c r="I111" s="121">
        <f>I55/I57*100</f>
        <v>24.233386149687764</v>
      </c>
      <c r="J111" s="123">
        <v>28.09</v>
      </c>
      <c r="K111" s="152">
        <v>27.89</v>
      </c>
      <c r="L111" s="152">
        <v>26.67</v>
      </c>
      <c r="M111" s="149">
        <f>M55/M57*100</f>
        <v>26.226333441523312</v>
      </c>
    </row>
    <row r="112" spans="1:13" x14ac:dyDescent="0.3">
      <c r="A112" s="1" t="s">
        <v>6</v>
      </c>
      <c r="B112" s="121">
        <v>18.82</v>
      </c>
      <c r="C112" s="121">
        <v>20.9</v>
      </c>
      <c r="D112" s="121">
        <v>19.670000000000002</v>
      </c>
      <c r="E112" s="121">
        <f>E56/E57*100</f>
        <v>19.813710970489957</v>
      </c>
      <c r="F112" s="123">
        <v>18.64</v>
      </c>
      <c r="G112" s="152">
        <v>21.24</v>
      </c>
      <c r="H112" s="152">
        <v>18.55</v>
      </c>
      <c r="I112" s="121">
        <f>I56/I57*100</f>
        <v>18.193680678534811</v>
      </c>
      <c r="J112" s="123">
        <v>18.809999999999999</v>
      </c>
      <c r="K112" s="152">
        <v>20.93</v>
      </c>
      <c r="L112" s="152">
        <v>19.54</v>
      </c>
      <c r="M112" s="149">
        <f>M56/M57*100</f>
        <v>19.625662663637346</v>
      </c>
    </row>
    <row r="113" spans="1:13" ht="15" thickBot="1" x14ac:dyDescent="0.35">
      <c r="A113" s="3" t="s">
        <v>7</v>
      </c>
      <c r="B113" s="122">
        <v>100</v>
      </c>
      <c r="C113" s="122">
        <v>100</v>
      </c>
      <c r="D113" s="122">
        <v>100</v>
      </c>
      <c r="E113" s="151">
        <f>E57/E57*100</f>
        <v>100</v>
      </c>
      <c r="F113" s="150">
        <v>100</v>
      </c>
      <c r="G113" s="122">
        <v>100</v>
      </c>
      <c r="H113" s="122">
        <v>100</v>
      </c>
      <c r="I113" s="151">
        <f>I57/I57*100</f>
        <v>100</v>
      </c>
      <c r="J113" s="150">
        <v>100</v>
      </c>
      <c r="K113" s="122">
        <v>100</v>
      </c>
      <c r="L113" s="122">
        <v>100</v>
      </c>
      <c r="M113" s="151">
        <f>M57/M57*100</f>
        <v>100</v>
      </c>
    </row>
    <row r="114" spans="1:13" x14ac:dyDescent="0.3">
      <c r="A114" s="47"/>
    </row>
    <row r="115" spans="1:13" ht="16.2" thickBot="1" x14ac:dyDescent="0.35">
      <c r="A115" s="7" t="s">
        <v>62</v>
      </c>
    </row>
    <row r="116" spans="1:13" ht="15" thickBot="1" x14ac:dyDescent="0.35">
      <c r="A116" s="1114" t="s">
        <v>18</v>
      </c>
      <c r="B116" s="1097" t="s">
        <v>1</v>
      </c>
      <c r="C116" s="1098"/>
      <c r="D116" s="1098"/>
      <c r="E116" s="1099"/>
      <c r="F116" s="1097" t="s">
        <v>2</v>
      </c>
      <c r="G116" s="1098"/>
      <c r="H116" s="1098"/>
      <c r="I116" s="1099"/>
      <c r="J116" s="1097" t="s">
        <v>3</v>
      </c>
      <c r="K116" s="1098"/>
      <c r="L116" s="1098"/>
      <c r="M116" s="1099"/>
    </row>
    <row r="117" spans="1:13" ht="15" thickBot="1" x14ac:dyDescent="0.35">
      <c r="A117" s="1115"/>
      <c r="B117" s="8">
        <v>2001</v>
      </c>
      <c r="C117" s="8">
        <v>2010</v>
      </c>
      <c r="D117" s="8">
        <v>2014</v>
      </c>
      <c r="E117" s="8">
        <v>2015</v>
      </c>
      <c r="F117" s="9">
        <v>2001</v>
      </c>
      <c r="G117" s="8">
        <v>2010</v>
      </c>
      <c r="H117" s="8">
        <v>2014</v>
      </c>
      <c r="I117" s="10">
        <v>2015</v>
      </c>
      <c r="J117" s="9">
        <v>2001</v>
      </c>
      <c r="K117" s="8">
        <v>2010</v>
      </c>
      <c r="L117" s="8">
        <v>2014</v>
      </c>
      <c r="M117" s="10">
        <v>2015</v>
      </c>
    </row>
    <row r="118" spans="1:13" x14ac:dyDescent="0.3">
      <c r="A118" s="1" t="s">
        <v>4</v>
      </c>
      <c r="B118" s="121">
        <v>100</v>
      </c>
      <c r="C118" s="121">
        <v>100</v>
      </c>
      <c r="D118" s="121">
        <v>100</v>
      </c>
      <c r="E118" s="121">
        <v>100</v>
      </c>
      <c r="F118" s="123">
        <v>100</v>
      </c>
      <c r="G118" s="152">
        <v>100</v>
      </c>
      <c r="H118" s="152">
        <v>100</v>
      </c>
      <c r="I118" s="152">
        <v>100</v>
      </c>
      <c r="J118" s="123">
        <v>100</v>
      </c>
      <c r="K118" s="152">
        <v>100</v>
      </c>
      <c r="L118" s="152">
        <v>100</v>
      </c>
      <c r="M118" s="152">
        <v>100</v>
      </c>
    </row>
    <row r="119" spans="1:13" x14ac:dyDescent="0.3">
      <c r="A119" s="1" t="s">
        <v>5</v>
      </c>
      <c r="B119" s="121">
        <v>100</v>
      </c>
      <c r="C119" s="121">
        <v>100</v>
      </c>
      <c r="D119" s="121">
        <v>100</v>
      </c>
      <c r="E119" s="121">
        <v>100</v>
      </c>
      <c r="F119" s="123">
        <v>100</v>
      </c>
      <c r="G119" s="152">
        <v>100</v>
      </c>
      <c r="H119" s="152">
        <v>100</v>
      </c>
      <c r="I119" s="152">
        <v>100</v>
      </c>
      <c r="J119" s="123">
        <v>100</v>
      </c>
      <c r="K119" s="152">
        <v>100</v>
      </c>
      <c r="L119" s="152">
        <v>100</v>
      </c>
      <c r="M119" s="152">
        <v>100</v>
      </c>
    </row>
    <row r="120" spans="1:13" x14ac:dyDescent="0.3">
      <c r="A120" s="1" t="s">
        <v>6</v>
      </c>
      <c r="B120" s="121">
        <v>100</v>
      </c>
      <c r="C120" s="121">
        <v>100</v>
      </c>
      <c r="D120" s="121">
        <v>100</v>
      </c>
      <c r="E120" s="121">
        <v>100</v>
      </c>
      <c r="F120" s="123">
        <v>100</v>
      </c>
      <c r="G120" s="152">
        <v>100</v>
      </c>
      <c r="H120" s="152">
        <v>100</v>
      </c>
      <c r="I120" s="152">
        <v>100</v>
      </c>
      <c r="J120" s="123">
        <v>100</v>
      </c>
      <c r="K120" s="152">
        <v>100</v>
      </c>
      <c r="L120" s="152">
        <v>100</v>
      </c>
      <c r="M120" s="152">
        <v>100</v>
      </c>
    </row>
    <row r="121" spans="1:13" ht="15" thickBot="1" x14ac:dyDescent="0.35">
      <c r="A121" s="3" t="s">
        <v>7</v>
      </c>
      <c r="B121" s="122">
        <v>100</v>
      </c>
      <c r="C121" s="122">
        <v>100</v>
      </c>
      <c r="D121" s="122">
        <v>100</v>
      </c>
      <c r="E121" s="122">
        <v>100</v>
      </c>
      <c r="F121" s="150">
        <v>100</v>
      </c>
      <c r="G121" s="122">
        <v>100</v>
      </c>
      <c r="H121" s="122">
        <v>100</v>
      </c>
      <c r="I121" s="122">
        <v>100</v>
      </c>
      <c r="J121" s="150">
        <v>100</v>
      </c>
      <c r="K121" s="122">
        <v>100</v>
      </c>
      <c r="L121" s="122">
        <v>100</v>
      </c>
      <c r="M121" s="122">
        <v>100</v>
      </c>
    </row>
    <row r="122" spans="1:13" x14ac:dyDescent="0.3">
      <c r="A122" s="17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</row>
    <row r="123" spans="1:13" ht="15" thickBot="1" x14ac:dyDescent="0.35">
      <c r="A123" s="53"/>
    </row>
    <row r="124" spans="1:13" ht="15" thickBot="1" x14ac:dyDescent="0.35">
      <c r="A124" s="1114" t="s">
        <v>19</v>
      </c>
      <c r="B124" s="1097" t="s">
        <v>1</v>
      </c>
      <c r="C124" s="1098"/>
      <c r="D124" s="1098"/>
      <c r="E124" s="1099"/>
      <c r="F124" s="1097" t="s">
        <v>2</v>
      </c>
      <c r="G124" s="1098"/>
      <c r="H124" s="1098"/>
      <c r="I124" s="1099"/>
      <c r="J124" s="1097" t="s">
        <v>3</v>
      </c>
      <c r="K124" s="1098"/>
      <c r="L124" s="1098"/>
      <c r="M124" s="1099"/>
    </row>
    <row r="125" spans="1:13" ht="15" thickBot="1" x14ac:dyDescent="0.35">
      <c r="A125" s="1115"/>
      <c r="B125" s="8">
        <v>2001</v>
      </c>
      <c r="C125" s="8">
        <v>2010</v>
      </c>
      <c r="D125" s="8">
        <v>2014</v>
      </c>
      <c r="E125" s="8">
        <v>2015</v>
      </c>
      <c r="F125" s="9">
        <v>2001</v>
      </c>
      <c r="G125" s="8">
        <v>2010</v>
      </c>
      <c r="H125" s="8">
        <v>2014</v>
      </c>
      <c r="I125" s="10">
        <v>2015</v>
      </c>
      <c r="J125" s="9">
        <v>2001</v>
      </c>
      <c r="K125" s="8">
        <v>2010</v>
      </c>
      <c r="L125" s="8">
        <v>2014</v>
      </c>
      <c r="M125" s="10">
        <v>2015</v>
      </c>
    </row>
    <row r="126" spans="1:13" x14ac:dyDescent="0.3">
      <c r="A126" s="1" t="s">
        <v>4</v>
      </c>
      <c r="B126" s="121">
        <v>9.08</v>
      </c>
      <c r="C126" s="121">
        <v>12.57</v>
      </c>
      <c r="D126" s="121">
        <v>15.1</v>
      </c>
      <c r="E126" s="149">
        <f>E14/$E$6*100</f>
        <v>14.061393152302243</v>
      </c>
      <c r="F126" s="123">
        <v>1.58</v>
      </c>
      <c r="G126" s="152">
        <v>1.6</v>
      </c>
      <c r="H126" s="152">
        <v>2.16</v>
      </c>
      <c r="I126" s="149">
        <f>I14/$I$6*100</f>
        <v>2.168547249647391</v>
      </c>
      <c r="J126" s="123">
        <v>7.46</v>
      </c>
      <c r="K126" s="152">
        <v>10.01</v>
      </c>
      <c r="L126" s="152">
        <v>11.98</v>
      </c>
      <c r="M126" s="149">
        <f>M14/$M$6*100</f>
        <v>11.078188572439412</v>
      </c>
    </row>
    <row r="127" spans="1:13" x14ac:dyDescent="0.3">
      <c r="A127" s="1" t="s">
        <v>5</v>
      </c>
      <c r="B127" s="121">
        <v>10.49</v>
      </c>
      <c r="C127" s="121">
        <v>12.9</v>
      </c>
      <c r="D127" s="121">
        <v>15.43</v>
      </c>
      <c r="E127" s="149">
        <f>E15/$E$7*100</f>
        <v>15.241346269014253</v>
      </c>
      <c r="F127" s="123">
        <v>1.9</v>
      </c>
      <c r="G127" s="152">
        <v>1.74</v>
      </c>
      <c r="H127" s="152">
        <v>2.71</v>
      </c>
      <c r="I127" s="149">
        <f>I15/$I$7*100</f>
        <v>2.4728471683475561</v>
      </c>
      <c r="J127" s="123">
        <v>8.74</v>
      </c>
      <c r="K127" s="152">
        <v>10.39</v>
      </c>
      <c r="L127" s="152">
        <v>12.46</v>
      </c>
      <c r="M127" s="149">
        <f>M15/$M$7*100</f>
        <v>12.228882584423904</v>
      </c>
    </row>
    <row r="128" spans="1:13" x14ac:dyDescent="0.3">
      <c r="A128" s="1" t="s">
        <v>6</v>
      </c>
      <c r="B128" s="121">
        <v>9.57</v>
      </c>
      <c r="C128" s="121">
        <v>11.29</v>
      </c>
      <c r="D128" s="121">
        <v>13.7</v>
      </c>
      <c r="E128" s="149">
        <f>E16/$E$8*100</f>
        <v>13.90054946930139</v>
      </c>
      <c r="F128" s="123">
        <v>1.63</v>
      </c>
      <c r="G128" s="152">
        <v>1.24</v>
      </c>
      <c r="H128" s="152">
        <v>1.68</v>
      </c>
      <c r="I128" s="149">
        <f>I16/$I$8*100</f>
        <v>1.669373759249233</v>
      </c>
      <c r="J128" s="123">
        <v>7.49</v>
      </c>
      <c r="K128" s="152">
        <v>8.52</v>
      </c>
      <c r="L128" s="152">
        <v>10.46</v>
      </c>
      <c r="M128" s="149">
        <f>M16/$M$8*100</f>
        <v>10.544040809251417</v>
      </c>
    </row>
    <row r="129" spans="1:13" ht="15" thickBot="1" x14ac:dyDescent="0.35">
      <c r="A129" s="3" t="s">
        <v>7</v>
      </c>
      <c r="B129" s="122">
        <v>9.5500000000000007</v>
      </c>
      <c r="C129" s="122">
        <v>12.36</v>
      </c>
      <c r="D129" s="122">
        <v>14.87</v>
      </c>
      <c r="E129" s="151">
        <f>E17/$E$9*100</f>
        <v>14.011513372222264</v>
      </c>
      <c r="F129" s="150">
        <v>1.67</v>
      </c>
      <c r="G129" s="122">
        <v>1.54</v>
      </c>
      <c r="H129" s="122">
        <v>2.17</v>
      </c>
      <c r="I129" s="151">
        <f>I17/$I$9*100</f>
        <v>1.8329476883988929</v>
      </c>
      <c r="J129" s="150">
        <v>7.8</v>
      </c>
      <c r="K129" s="122">
        <v>9.75</v>
      </c>
      <c r="L129" s="122">
        <v>11.75</v>
      </c>
      <c r="M129" s="151">
        <f>M17/$M$9*100</f>
        <v>11.242759497877266</v>
      </c>
    </row>
    <row r="130" spans="1:13" x14ac:dyDescent="0.3">
      <c r="A130" s="17"/>
      <c r="B130" s="119"/>
      <c r="C130" s="119"/>
      <c r="D130" s="119"/>
      <c r="E130" s="119"/>
      <c r="F130" s="119"/>
      <c r="G130" s="119"/>
      <c r="H130" s="119"/>
      <c r="I130" s="119"/>
      <c r="J130" s="119"/>
      <c r="K130" s="119"/>
      <c r="L130" s="119"/>
      <c r="M130" s="119"/>
    </row>
    <row r="131" spans="1:13" ht="15" thickBot="1" x14ac:dyDescent="0.35">
      <c r="A131" s="53"/>
    </row>
    <row r="132" spans="1:13" ht="15" thickBot="1" x14ac:dyDescent="0.35">
      <c r="A132" s="1114" t="s">
        <v>20</v>
      </c>
      <c r="B132" s="1097" t="s">
        <v>1</v>
      </c>
      <c r="C132" s="1098"/>
      <c r="D132" s="1098"/>
      <c r="E132" s="1099"/>
      <c r="F132" s="1097" t="s">
        <v>2</v>
      </c>
      <c r="G132" s="1098"/>
      <c r="H132" s="1098"/>
      <c r="I132" s="1099"/>
      <c r="J132" s="1097" t="s">
        <v>3</v>
      </c>
      <c r="K132" s="1098"/>
      <c r="L132" s="1098"/>
      <c r="M132" s="1099"/>
    </row>
    <row r="133" spans="1:13" ht="15" thickBot="1" x14ac:dyDescent="0.35">
      <c r="A133" s="1115"/>
      <c r="B133" s="8">
        <v>2001</v>
      </c>
      <c r="C133" s="8">
        <v>2010</v>
      </c>
      <c r="D133" s="8">
        <v>2014</v>
      </c>
      <c r="E133" s="8">
        <v>2015</v>
      </c>
      <c r="F133" s="9">
        <v>2001</v>
      </c>
      <c r="G133" s="8">
        <v>2010</v>
      </c>
      <c r="H133" s="8">
        <v>2014</v>
      </c>
      <c r="I133" s="10">
        <v>2015</v>
      </c>
      <c r="J133" s="9">
        <v>2001</v>
      </c>
      <c r="K133" s="8">
        <v>2010</v>
      </c>
      <c r="L133" s="8">
        <v>2014</v>
      </c>
      <c r="M133" s="10">
        <v>2015</v>
      </c>
    </row>
    <row r="134" spans="1:13" x14ac:dyDescent="0.3">
      <c r="A134" s="1" t="s">
        <v>4</v>
      </c>
      <c r="B134" s="121">
        <v>7.55</v>
      </c>
      <c r="C134" s="121">
        <v>12.82</v>
      </c>
      <c r="D134" s="121">
        <v>16.47</v>
      </c>
      <c r="E134" s="149">
        <f>E22/$E$6*100</f>
        <v>16.691263282172372</v>
      </c>
      <c r="F134" s="123">
        <v>3.07</v>
      </c>
      <c r="G134" s="152">
        <v>4.38</v>
      </c>
      <c r="H134" s="152">
        <v>5.9</v>
      </c>
      <c r="I134" s="149">
        <f>I22/$I$6*100</f>
        <v>6.4351198871650208</v>
      </c>
      <c r="J134" s="123">
        <v>6.58</v>
      </c>
      <c r="K134" s="152">
        <v>10.85</v>
      </c>
      <c r="L134" s="152">
        <v>13.92</v>
      </c>
      <c r="M134" s="149">
        <f>M22/$M$6*100</f>
        <v>14.11860958782947</v>
      </c>
    </row>
    <row r="135" spans="1:13" x14ac:dyDescent="0.3">
      <c r="A135" s="1" t="s">
        <v>5</v>
      </c>
      <c r="B135" s="121">
        <v>3.46</v>
      </c>
      <c r="C135" s="121">
        <v>4.96</v>
      </c>
      <c r="D135" s="121">
        <v>7.73</v>
      </c>
      <c r="E135" s="149">
        <f>E23/$E$7*100</f>
        <v>7.7015211402563182</v>
      </c>
      <c r="F135" s="123">
        <v>1.67</v>
      </c>
      <c r="G135" s="152">
        <v>2.4900000000000002</v>
      </c>
      <c r="H135" s="152">
        <v>3.72</v>
      </c>
      <c r="I135" s="149">
        <f>I23/$I$7*100</f>
        <v>3.5880527540729248</v>
      </c>
      <c r="J135" s="123">
        <v>3.1</v>
      </c>
      <c r="K135" s="152">
        <v>4.4000000000000004</v>
      </c>
      <c r="L135" s="152">
        <v>6.8</v>
      </c>
      <c r="M135" s="149">
        <f>M23/$M$7*100</f>
        <v>6.7310332204630727</v>
      </c>
    </row>
    <row r="136" spans="1:13" x14ac:dyDescent="0.3">
      <c r="A136" s="1" t="s">
        <v>6</v>
      </c>
      <c r="B136" s="121">
        <v>1.75</v>
      </c>
      <c r="C136" s="121">
        <v>2.91</v>
      </c>
      <c r="D136" s="121">
        <v>4.9000000000000004</v>
      </c>
      <c r="E136" s="149">
        <f>E24/$E$8*100</f>
        <v>5.023719326985427</v>
      </c>
      <c r="F136" s="123">
        <v>0.94</v>
      </c>
      <c r="G136" s="152">
        <v>1.54</v>
      </c>
      <c r="H136" s="152">
        <v>2.2200000000000002</v>
      </c>
      <c r="I136" s="149">
        <f>I24/$I$8*100</f>
        <v>2.2829814112975999</v>
      </c>
      <c r="J136" s="123">
        <v>1.53</v>
      </c>
      <c r="K136" s="152">
        <v>2.5299999999999998</v>
      </c>
      <c r="L136" s="152">
        <v>4.18</v>
      </c>
      <c r="M136" s="149">
        <f>M24/$M$8*100</f>
        <v>4.2715994354059879</v>
      </c>
    </row>
    <row r="137" spans="1:13" ht="15" thickBot="1" x14ac:dyDescent="0.35">
      <c r="A137" s="3" t="s">
        <v>7</v>
      </c>
      <c r="B137" s="122">
        <v>5.34</v>
      </c>
      <c r="C137" s="122">
        <v>8.42</v>
      </c>
      <c r="D137" s="122">
        <v>11.62</v>
      </c>
      <c r="E137" s="151">
        <f>E25/$E$9*100</f>
        <v>11.769395279670695</v>
      </c>
      <c r="F137" s="150">
        <v>2.2200000000000002</v>
      </c>
      <c r="G137" s="122">
        <v>3.13</v>
      </c>
      <c r="H137" s="122">
        <v>4.4400000000000004</v>
      </c>
      <c r="I137" s="151">
        <f>I25/$I$9*100</f>
        <v>4.7252846967016016</v>
      </c>
      <c r="J137" s="150">
        <v>4.6500000000000004</v>
      </c>
      <c r="K137" s="122">
        <v>7.14</v>
      </c>
      <c r="L137" s="122">
        <v>9.85</v>
      </c>
      <c r="M137" s="151">
        <f>M25/$M$9*100</f>
        <v>9.9903173502770155</v>
      </c>
    </row>
    <row r="138" spans="1:13" x14ac:dyDescent="0.3">
      <c r="A138" s="17"/>
      <c r="B138" s="119"/>
      <c r="C138" s="119"/>
      <c r="D138" s="119"/>
      <c r="E138" s="119"/>
      <c r="F138" s="119"/>
      <c r="G138" s="119"/>
      <c r="H138" s="119"/>
      <c r="I138" s="119"/>
      <c r="J138" s="119"/>
      <c r="K138" s="119"/>
      <c r="L138" s="119"/>
      <c r="M138" s="119"/>
    </row>
    <row r="139" spans="1:13" ht="15" thickBot="1" x14ac:dyDescent="0.35">
      <c r="A139" s="53"/>
    </row>
    <row r="140" spans="1:13" ht="15" thickBot="1" x14ac:dyDescent="0.35">
      <c r="A140" s="1114" t="s">
        <v>21</v>
      </c>
      <c r="B140" s="1097" t="s">
        <v>1</v>
      </c>
      <c r="C140" s="1098"/>
      <c r="D140" s="1098"/>
      <c r="E140" s="1099"/>
      <c r="F140" s="1097" t="s">
        <v>2</v>
      </c>
      <c r="G140" s="1098"/>
      <c r="H140" s="1098"/>
      <c r="I140" s="1099"/>
      <c r="J140" s="1097" t="s">
        <v>3</v>
      </c>
      <c r="K140" s="1098"/>
      <c r="L140" s="1098"/>
      <c r="M140" s="1099"/>
    </row>
    <row r="141" spans="1:13" ht="15" thickBot="1" x14ac:dyDescent="0.35">
      <c r="A141" s="1115"/>
      <c r="B141" s="8">
        <v>2001</v>
      </c>
      <c r="C141" s="8">
        <v>2010</v>
      </c>
      <c r="D141" s="8">
        <v>2014</v>
      </c>
      <c r="E141" s="8">
        <v>2015</v>
      </c>
      <c r="F141" s="9">
        <v>2001</v>
      </c>
      <c r="G141" s="8">
        <v>2010</v>
      </c>
      <c r="H141" s="8">
        <v>2014</v>
      </c>
      <c r="I141" s="10">
        <v>2015</v>
      </c>
      <c r="J141" s="9">
        <v>2001</v>
      </c>
      <c r="K141" s="8">
        <v>2010</v>
      </c>
      <c r="L141" s="8">
        <v>2014</v>
      </c>
      <c r="M141" s="10">
        <v>2015</v>
      </c>
    </row>
    <row r="142" spans="1:13" x14ac:dyDescent="0.3">
      <c r="A142" s="1" t="s">
        <v>4</v>
      </c>
      <c r="B142" s="121">
        <v>23.79</v>
      </c>
      <c r="C142" s="121">
        <v>11.89</v>
      </c>
      <c r="D142" s="121">
        <v>8.26</v>
      </c>
      <c r="E142" s="149">
        <f>E30/$E$6*100</f>
        <v>8.1227863046044853</v>
      </c>
      <c r="F142" s="123">
        <v>7.06</v>
      </c>
      <c r="G142" s="152">
        <v>3.9</v>
      </c>
      <c r="H142" s="152">
        <v>2.75</v>
      </c>
      <c r="I142" s="149">
        <f>I30/$I$6*100</f>
        <v>2.9266572637517632</v>
      </c>
      <c r="J142" s="123">
        <v>20.18</v>
      </c>
      <c r="K142" s="152">
        <v>10.029999999999999</v>
      </c>
      <c r="L142" s="152">
        <v>6.93</v>
      </c>
      <c r="M142" s="149">
        <f>M30/$M$6*100</f>
        <v>6.8193879356094111</v>
      </c>
    </row>
    <row r="143" spans="1:13" x14ac:dyDescent="0.3">
      <c r="A143" s="1" t="s">
        <v>5</v>
      </c>
      <c r="B143" s="121">
        <v>30.11</v>
      </c>
      <c r="C143" s="121">
        <v>12.9</v>
      </c>
      <c r="D143" s="121">
        <v>9.65</v>
      </c>
      <c r="E143" s="149">
        <f>E31/$E$7*100</f>
        <v>9.3274643669900588</v>
      </c>
      <c r="F143" s="123">
        <v>6.34</v>
      </c>
      <c r="G143" s="152">
        <v>3.84</v>
      </c>
      <c r="H143" s="152">
        <v>2.9</v>
      </c>
      <c r="I143" s="149">
        <f>I31/$I$7*100</f>
        <v>3.2292474786656324</v>
      </c>
      <c r="J143" s="123">
        <v>25.28</v>
      </c>
      <c r="K143" s="152">
        <v>10.86</v>
      </c>
      <c r="L143" s="152">
        <v>8.08</v>
      </c>
      <c r="M143" s="149">
        <f>M31/$M$7*100</f>
        <v>7.8887160245264027</v>
      </c>
    </row>
    <row r="144" spans="1:13" x14ac:dyDescent="0.3">
      <c r="A144" s="1" t="s">
        <v>6</v>
      </c>
      <c r="B144" s="121">
        <v>28.66</v>
      </c>
      <c r="C144" s="121">
        <v>13.61</v>
      </c>
      <c r="D144" s="121">
        <v>9.9499999999999993</v>
      </c>
      <c r="E144" s="149">
        <f>E32/$E$8*100</f>
        <v>9.0781884577318195</v>
      </c>
      <c r="F144" s="123">
        <v>5.53</v>
      </c>
      <c r="G144" s="152">
        <v>3.15</v>
      </c>
      <c r="H144" s="152">
        <v>2.1800000000000002</v>
      </c>
      <c r="I144" s="149">
        <f>I32/$I$8*100</f>
        <v>1.9220357336220899</v>
      </c>
      <c r="J144" s="123">
        <v>22.6</v>
      </c>
      <c r="K144" s="152">
        <v>10.72</v>
      </c>
      <c r="L144" s="152">
        <v>7.86</v>
      </c>
      <c r="M144" s="149">
        <f>M32/$M$8*100</f>
        <v>7.1143798132877691</v>
      </c>
    </row>
    <row r="145" spans="1:13" ht="15" thickBot="1" x14ac:dyDescent="0.35">
      <c r="A145" s="3" t="s">
        <v>7</v>
      </c>
      <c r="B145" s="122">
        <v>26.41</v>
      </c>
      <c r="C145" s="122">
        <v>12.56</v>
      </c>
      <c r="D145" s="122">
        <v>9</v>
      </c>
      <c r="E145" s="151">
        <f>E33/$E$9*100</f>
        <v>8.6457606720988522</v>
      </c>
      <c r="F145" s="150">
        <v>6.52</v>
      </c>
      <c r="G145" s="122">
        <v>3.68</v>
      </c>
      <c r="H145" s="122">
        <v>2.64</v>
      </c>
      <c r="I145" s="151">
        <f>I33/$I$9*100</f>
        <v>2.7448845333696292</v>
      </c>
      <c r="J145" s="150">
        <v>21.99</v>
      </c>
      <c r="K145" s="122">
        <v>10.42</v>
      </c>
      <c r="L145" s="122">
        <v>7.44</v>
      </c>
      <c r="M145" s="151">
        <f>M33/$M$9*100</f>
        <v>7.1554208515002387</v>
      </c>
    </row>
    <row r="146" spans="1:13" x14ac:dyDescent="0.3">
      <c r="A146" s="17"/>
      <c r="B146" s="119"/>
      <c r="C146" s="119"/>
      <c r="D146" s="119"/>
      <c r="E146" s="119"/>
      <c r="F146" s="119"/>
      <c r="G146" s="119"/>
      <c r="H146" s="119"/>
      <c r="I146" s="119"/>
      <c r="J146" s="119"/>
      <c r="K146" s="119"/>
      <c r="L146" s="119"/>
      <c r="M146" s="119"/>
    </row>
    <row r="147" spans="1:13" ht="15" thickBot="1" x14ac:dyDescent="0.35">
      <c r="A147" s="53"/>
    </row>
    <row r="148" spans="1:13" ht="15" customHeight="1" thickBot="1" x14ac:dyDescent="0.35">
      <c r="A148" s="1114" t="s">
        <v>22</v>
      </c>
      <c r="B148" s="1097" t="s">
        <v>1</v>
      </c>
      <c r="C148" s="1098"/>
      <c r="D148" s="1098"/>
      <c r="E148" s="1099"/>
      <c r="F148" s="1097" t="s">
        <v>2</v>
      </c>
      <c r="G148" s="1098"/>
      <c r="H148" s="1098"/>
      <c r="I148" s="1099"/>
      <c r="J148" s="1097" t="s">
        <v>3</v>
      </c>
      <c r="K148" s="1098"/>
      <c r="L148" s="1098"/>
      <c r="M148" s="1099"/>
    </row>
    <row r="149" spans="1:13" ht="15" thickBot="1" x14ac:dyDescent="0.35">
      <c r="A149" s="1115"/>
      <c r="B149" s="8">
        <v>2001</v>
      </c>
      <c r="C149" s="8">
        <v>2010</v>
      </c>
      <c r="D149" s="8">
        <v>2014</v>
      </c>
      <c r="E149" s="8">
        <v>2015</v>
      </c>
      <c r="F149" s="9">
        <v>2001</v>
      </c>
      <c r="G149" s="8">
        <v>2010</v>
      </c>
      <c r="H149" s="8">
        <v>2014</v>
      </c>
      <c r="I149" s="10">
        <v>2015</v>
      </c>
      <c r="J149" s="9">
        <v>2001</v>
      </c>
      <c r="K149" s="8">
        <v>2010</v>
      </c>
      <c r="L149" s="8">
        <v>2014</v>
      </c>
      <c r="M149" s="10">
        <v>2015</v>
      </c>
    </row>
    <row r="150" spans="1:13" x14ac:dyDescent="0.3">
      <c r="A150" s="1" t="s">
        <v>4</v>
      </c>
      <c r="B150" s="121">
        <v>12.3</v>
      </c>
      <c r="C150" s="121">
        <v>22.52</v>
      </c>
      <c r="D150" s="121">
        <v>21.46</v>
      </c>
      <c r="E150" s="149">
        <f>E38/$E$6*100</f>
        <v>23.412042502951593</v>
      </c>
      <c r="F150" s="123">
        <v>4.08</v>
      </c>
      <c r="G150" s="152">
        <v>12.68</v>
      </c>
      <c r="H150" s="152">
        <v>12.4</v>
      </c>
      <c r="I150" s="149">
        <f>I38/$I$6*100</f>
        <v>13.672425952045133</v>
      </c>
      <c r="J150" s="123">
        <v>10.52</v>
      </c>
      <c r="K150" s="152">
        <v>20.23</v>
      </c>
      <c r="L150" s="152">
        <v>19.28</v>
      </c>
      <c r="M150" s="149">
        <f>M38/$M$6*100</f>
        <v>20.968954537413762</v>
      </c>
    </row>
    <row r="151" spans="1:13" x14ac:dyDescent="0.3">
      <c r="A151" s="1" t="s">
        <v>5</v>
      </c>
      <c r="B151" s="121">
        <v>14.9</v>
      </c>
      <c r="C151" s="121">
        <v>29.27</v>
      </c>
      <c r="D151" s="121">
        <v>27.88</v>
      </c>
      <c r="E151" s="149">
        <f>E39/$E$7*100</f>
        <v>29.395736016289376</v>
      </c>
      <c r="F151" s="123">
        <v>4.03</v>
      </c>
      <c r="G151" s="152">
        <v>13.43</v>
      </c>
      <c r="H151" s="152">
        <v>13.33</v>
      </c>
      <c r="I151" s="149">
        <f>I39/$I$7*100</f>
        <v>14.022498060512026</v>
      </c>
      <c r="J151" s="123">
        <v>12.69</v>
      </c>
      <c r="K151" s="152">
        <v>25.71</v>
      </c>
      <c r="L151" s="152">
        <v>24.49</v>
      </c>
      <c r="M151" s="149">
        <f>M39/$M$7*100</f>
        <v>25.768737988468931</v>
      </c>
    </row>
    <row r="152" spans="1:13" x14ac:dyDescent="0.3">
      <c r="A152" s="1" t="s">
        <v>6</v>
      </c>
      <c r="B152" s="121">
        <v>11.66</v>
      </c>
      <c r="C152" s="121">
        <v>22.49</v>
      </c>
      <c r="D152" s="121">
        <v>20.38</v>
      </c>
      <c r="E152" s="149">
        <f>E40/$E$8*100</f>
        <v>22.378075833589296</v>
      </c>
      <c r="F152" s="123">
        <v>2.2599999999999998</v>
      </c>
      <c r="G152" s="152">
        <v>9.19</v>
      </c>
      <c r="H152" s="152">
        <v>8.2799999999999994</v>
      </c>
      <c r="I152" s="149">
        <f>I40/$I$8*100</f>
        <v>9.5740841003428994</v>
      </c>
      <c r="J152" s="123">
        <v>9.1999999999999993</v>
      </c>
      <c r="K152" s="152">
        <v>18.82</v>
      </c>
      <c r="L152" s="152">
        <v>17.13</v>
      </c>
      <c r="M152" s="149">
        <f>M40/$M$8*100</f>
        <v>18.864373622563953</v>
      </c>
    </row>
    <row r="153" spans="1:13" ht="15" thickBot="1" x14ac:dyDescent="0.35">
      <c r="A153" s="3" t="s">
        <v>7</v>
      </c>
      <c r="B153" s="122">
        <v>12.86</v>
      </c>
      <c r="C153" s="122">
        <v>24.34</v>
      </c>
      <c r="D153" s="122">
        <v>22.88</v>
      </c>
      <c r="E153" s="151">
        <f>E41/$E$9*100</f>
        <v>24.711590792368366</v>
      </c>
      <c r="F153" s="150">
        <v>3.63</v>
      </c>
      <c r="G153" s="122">
        <v>11.9</v>
      </c>
      <c r="H153" s="122">
        <v>11.58</v>
      </c>
      <c r="I153" s="151">
        <f>I41/$I$9*100</f>
        <v>12.724014336917563</v>
      </c>
      <c r="J153" s="150">
        <v>10.81</v>
      </c>
      <c r="K153" s="122">
        <v>21.34</v>
      </c>
      <c r="L153" s="122">
        <v>20.100000000000001</v>
      </c>
      <c r="M153" s="151">
        <f>M41/$M$9*100</f>
        <v>21.683978938804508</v>
      </c>
    </row>
    <row r="154" spans="1:13" x14ac:dyDescent="0.3">
      <c r="A154" s="17"/>
      <c r="B154" s="119"/>
      <c r="C154" s="119"/>
      <c r="D154" s="119"/>
      <c r="E154" s="119"/>
      <c r="F154" s="119"/>
      <c r="G154" s="119"/>
      <c r="H154" s="119"/>
      <c r="I154" s="119"/>
      <c r="J154" s="119"/>
      <c r="K154" s="119"/>
      <c r="L154" s="119"/>
      <c r="M154" s="119"/>
    </row>
    <row r="155" spans="1:13" ht="15" thickBot="1" x14ac:dyDescent="0.35">
      <c r="A155" s="53"/>
    </row>
    <row r="156" spans="1:13" ht="15" customHeight="1" thickBot="1" x14ac:dyDescent="0.35">
      <c r="A156" s="1114" t="s">
        <v>23</v>
      </c>
      <c r="B156" s="1097" t="s">
        <v>1</v>
      </c>
      <c r="C156" s="1098"/>
      <c r="D156" s="1098"/>
      <c r="E156" s="1099"/>
      <c r="F156" s="1097" t="s">
        <v>2</v>
      </c>
      <c r="G156" s="1098"/>
      <c r="H156" s="1098"/>
      <c r="I156" s="1099"/>
      <c r="J156" s="1097" t="s">
        <v>3</v>
      </c>
      <c r="K156" s="1098"/>
      <c r="L156" s="1098"/>
      <c r="M156" s="1099"/>
    </row>
    <row r="157" spans="1:13" ht="15" thickBot="1" x14ac:dyDescent="0.35">
      <c r="A157" s="1115"/>
      <c r="B157" s="8">
        <v>2001</v>
      </c>
      <c r="C157" s="8">
        <v>2010</v>
      </c>
      <c r="D157" s="8">
        <v>2014</v>
      </c>
      <c r="E157" s="8">
        <v>2015</v>
      </c>
      <c r="F157" s="9">
        <v>2001</v>
      </c>
      <c r="G157" s="8">
        <v>2010</v>
      </c>
      <c r="H157" s="8">
        <v>2014</v>
      </c>
      <c r="I157" s="10">
        <v>2015</v>
      </c>
      <c r="J157" s="9">
        <v>2001</v>
      </c>
      <c r="K157" s="8">
        <v>2010</v>
      </c>
      <c r="L157" s="8">
        <v>2014</v>
      </c>
      <c r="M157" s="10">
        <v>2015</v>
      </c>
    </row>
    <row r="158" spans="1:13" x14ac:dyDescent="0.3">
      <c r="A158" s="1" t="s">
        <v>4</v>
      </c>
      <c r="B158" s="121">
        <v>3.71</v>
      </c>
      <c r="C158" s="121">
        <v>1.97</v>
      </c>
      <c r="D158" s="121">
        <v>2.25</v>
      </c>
      <c r="E158" s="149">
        <f>E46/$E$6*100</f>
        <v>2.4586776859504131</v>
      </c>
      <c r="F158" s="123">
        <v>5.48</v>
      </c>
      <c r="G158" s="152">
        <v>1.93</v>
      </c>
      <c r="H158" s="152">
        <v>2.09</v>
      </c>
      <c r="I158" s="149">
        <f>I46/$I$6*100</f>
        <v>2.0230959097320169</v>
      </c>
      <c r="J158" s="123">
        <v>4.09</v>
      </c>
      <c r="K158" s="152">
        <v>1.96</v>
      </c>
      <c r="L158" s="152">
        <v>2.21</v>
      </c>
      <c r="M158" s="149">
        <f>M46/$M$6*100</f>
        <v>2.3494162391650453</v>
      </c>
    </row>
    <row r="159" spans="1:13" x14ac:dyDescent="0.3">
      <c r="A159" s="1" t="s">
        <v>5</v>
      </c>
      <c r="B159" s="121">
        <v>3.35</v>
      </c>
      <c r="C159" s="121">
        <v>2.97</v>
      </c>
      <c r="D159" s="121">
        <v>3.06</v>
      </c>
      <c r="E159" s="149">
        <f>E47/$E$7*100</f>
        <v>3.1351060007186486</v>
      </c>
      <c r="F159" s="123">
        <v>6.06</v>
      </c>
      <c r="G159" s="152">
        <v>1.95</v>
      </c>
      <c r="H159" s="152">
        <v>1.8</v>
      </c>
      <c r="I159" s="149">
        <f>I47/$I$7*100</f>
        <v>1.900698215671063</v>
      </c>
      <c r="J159" s="123">
        <v>3.9</v>
      </c>
      <c r="K159" s="152">
        <v>2.74</v>
      </c>
      <c r="L159" s="152">
        <v>2.76</v>
      </c>
      <c r="M159" s="149">
        <f>M47/$M$7*100</f>
        <v>2.8438729751990484</v>
      </c>
    </row>
    <row r="160" spans="1:13" x14ac:dyDescent="0.3">
      <c r="A160" s="1" t="s">
        <v>6</v>
      </c>
      <c r="B160" s="121">
        <v>4.53</v>
      </c>
      <c r="C160" s="121">
        <v>4.68</v>
      </c>
      <c r="D160" s="121">
        <v>4.76</v>
      </c>
      <c r="E160" s="149">
        <f>E48/$E$8*100</f>
        <v>4.8667280980171324</v>
      </c>
      <c r="F160" s="123">
        <v>4.68</v>
      </c>
      <c r="G160" s="152">
        <v>1.98</v>
      </c>
      <c r="H160" s="152">
        <v>2.36</v>
      </c>
      <c r="I160" s="149">
        <f>I48/$I$8*100</f>
        <v>2.1656740660530591</v>
      </c>
      <c r="J160" s="123">
        <v>4.57</v>
      </c>
      <c r="K160" s="152">
        <v>3.94</v>
      </c>
      <c r="L160" s="152">
        <v>4.1100000000000003</v>
      </c>
      <c r="M160" s="149">
        <f>M48/$M$8*100</f>
        <v>4.1254983532674645</v>
      </c>
    </row>
    <row r="161" spans="1:13" ht="15" thickBot="1" x14ac:dyDescent="0.35">
      <c r="A161" s="3" t="s">
        <v>7</v>
      </c>
      <c r="B161" s="122">
        <v>3.77</v>
      </c>
      <c r="C161" s="122">
        <v>2.87</v>
      </c>
      <c r="D161" s="122">
        <v>3.02</v>
      </c>
      <c r="E161" s="151">
        <f>E49/$E$9*100</f>
        <v>3.1726929179729719</v>
      </c>
      <c r="F161" s="150">
        <v>5.43</v>
      </c>
      <c r="G161" s="122">
        <v>1.95</v>
      </c>
      <c r="H161" s="122">
        <v>2.09</v>
      </c>
      <c r="I161" s="151">
        <f>I49/$I$9*100</f>
        <v>2.030307154847784</v>
      </c>
      <c r="J161" s="150">
        <v>4.1399999999999997</v>
      </c>
      <c r="K161" s="122">
        <v>2.64</v>
      </c>
      <c r="L161" s="122">
        <v>2.79</v>
      </c>
      <c r="M161" s="151">
        <f>M49/$M$9*100</f>
        <v>2.8841691541718473</v>
      </c>
    </row>
    <row r="162" spans="1:13" x14ac:dyDescent="0.3">
      <c r="A162" s="53"/>
    </row>
    <row r="163" spans="1:13" ht="16.2" thickBot="1" x14ac:dyDescent="0.35">
      <c r="A163" s="7" t="s">
        <v>360</v>
      </c>
    </row>
    <row r="164" spans="1:13" ht="15" thickBot="1" x14ac:dyDescent="0.35">
      <c r="A164" s="1114" t="s">
        <v>25</v>
      </c>
      <c r="B164" s="1097" t="s">
        <v>1</v>
      </c>
      <c r="C164" s="1098"/>
      <c r="D164" s="1098"/>
      <c r="E164" s="1099"/>
      <c r="F164" s="1097" t="s">
        <v>2</v>
      </c>
      <c r="G164" s="1098"/>
      <c r="H164" s="1098"/>
      <c r="I164" s="1099"/>
      <c r="J164" s="1097" t="s">
        <v>3</v>
      </c>
      <c r="K164" s="1098"/>
      <c r="L164" s="1098"/>
      <c r="M164" s="1099"/>
    </row>
    <row r="165" spans="1:13" ht="15" thickBot="1" x14ac:dyDescent="0.35">
      <c r="A165" s="1115"/>
      <c r="B165" s="8">
        <v>2001</v>
      </c>
      <c r="C165" s="8">
        <v>2010</v>
      </c>
      <c r="D165" s="8">
        <v>2014</v>
      </c>
      <c r="E165" s="8">
        <v>2015</v>
      </c>
      <c r="F165" s="9">
        <v>2001</v>
      </c>
      <c r="G165" s="8">
        <v>2010</v>
      </c>
      <c r="H165" s="8">
        <v>2014</v>
      </c>
      <c r="I165" s="10">
        <v>2015</v>
      </c>
      <c r="J165" s="9">
        <v>2001</v>
      </c>
      <c r="K165" s="8">
        <v>2010</v>
      </c>
      <c r="L165" s="8">
        <v>2014</v>
      </c>
      <c r="M165" s="10">
        <v>2015</v>
      </c>
    </row>
    <row r="166" spans="1:13" x14ac:dyDescent="0.3">
      <c r="A166" s="1" t="s">
        <v>4</v>
      </c>
      <c r="B166" s="121">
        <v>56.43</v>
      </c>
      <c r="C166" s="121">
        <v>61.78</v>
      </c>
      <c r="D166" s="121">
        <v>63.53</v>
      </c>
      <c r="E166" s="149">
        <f>E54/$E$6*100</f>
        <v>64.746162927981104</v>
      </c>
      <c r="F166" s="123">
        <v>21.28</v>
      </c>
      <c r="G166" s="152">
        <v>24.49</v>
      </c>
      <c r="H166" s="152">
        <v>25.3</v>
      </c>
      <c r="I166" s="149">
        <f>I54/$I$6*100</f>
        <v>27.225846262341324</v>
      </c>
      <c r="J166" s="123">
        <v>48.83</v>
      </c>
      <c r="K166" s="152">
        <v>53.08</v>
      </c>
      <c r="L166" s="152">
        <v>54.33</v>
      </c>
      <c r="M166" s="149">
        <f>M54/$M$6*100</f>
        <v>55.334556872457107</v>
      </c>
    </row>
    <row r="167" spans="1:13" x14ac:dyDescent="0.3">
      <c r="A167" s="1" t="s">
        <v>5</v>
      </c>
      <c r="B167" s="121">
        <v>62.31</v>
      </c>
      <c r="C167" s="121">
        <v>62.99</v>
      </c>
      <c r="D167" s="121">
        <v>63.75</v>
      </c>
      <c r="E167" s="149">
        <f>E55/$E$7*100</f>
        <v>64.801173793268646</v>
      </c>
      <c r="F167" s="123">
        <v>20</v>
      </c>
      <c r="G167" s="152">
        <v>23.45</v>
      </c>
      <c r="H167" s="152">
        <v>24.47</v>
      </c>
      <c r="I167" s="149">
        <f>I55/$I$7*100</f>
        <v>25.213343677269201</v>
      </c>
      <c r="J167" s="123">
        <v>53.71</v>
      </c>
      <c r="K167" s="152">
        <v>54.11</v>
      </c>
      <c r="L167" s="152">
        <v>54.59</v>
      </c>
      <c r="M167" s="149">
        <f>M55/$M$7*100</f>
        <v>55.461242793081354</v>
      </c>
    </row>
    <row r="168" spans="1:13" x14ac:dyDescent="0.3">
      <c r="A168" s="1" t="s">
        <v>6</v>
      </c>
      <c r="B168" s="121">
        <v>56.17</v>
      </c>
      <c r="C168" s="121">
        <v>54.98</v>
      </c>
      <c r="D168" s="121">
        <v>53.7</v>
      </c>
      <c r="E168" s="149">
        <f>E56/$E$8*100</f>
        <v>55.247261185625064</v>
      </c>
      <c r="F168" s="123">
        <v>15.04</v>
      </c>
      <c r="G168" s="152">
        <v>17.100000000000001</v>
      </c>
      <c r="H168" s="152">
        <v>16.72</v>
      </c>
      <c r="I168" s="149">
        <f>I56/$I$8*100</f>
        <v>17.614149070564881</v>
      </c>
      <c r="J168" s="123">
        <v>45.39</v>
      </c>
      <c r="K168" s="152">
        <v>44.53</v>
      </c>
      <c r="L168" s="152">
        <v>43.76</v>
      </c>
      <c r="M168" s="149">
        <f>M56/$M$8*100</f>
        <v>44.919892033776584</v>
      </c>
    </row>
    <row r="169" spans="1:13" ht="15" thickBot="1" x14ac:dyDescent="0.35">
      <c r="A169" s="3" t="s">
        <v>7</v>
      </c>
      <c r="B169" s="122">
        <v>57.93</v>
      </c>
      <c r="C169" s="122">
        <v>60.54</v>
      </c>
      <c r="D169" s="122">
        <v>61.38</v>
      </c>
      <c r="E169" s="151">
        <f>E57/$E$9*100</f>
        <v>62.626765907540417</v>
      </c>
      <c r="F169" s="150">
        <v>19.47</v>
      </c>
      <c r="G169" s="122">
        <v>22.19</v>
      </c>
      <c r="H169" s="122">
        <v>22.92</v>
      </c>
      <c r="I169" s="151">
        <f>I57/$I$9*100</f>
        <v>24.338732362415499</v>
      </c>
      <c r="J169" s="150">
        <v>49.39</v>
      </c>
      <c r="K169" s="122">
        <v>51.29</v>
      </c>
      <c r="L169" s="122">
        <v>51.94</v>
      </c>
      <c r="M169" s="151">
        <f>M57/$M$9*100</f>
        <v>52.956645792630873</v>
      </c>
    </row>
    <row r="170" spans="1:13" x14ac:dyDescent="0.3">
      <c r="A170" s="56" t="s">
        <v>63</v>
      </c>
    </row>
  </sheetData>
  <mergeCells count="129">
    <mergeCell ref="A164:A165"/>
    <mergeCell ref="J164:M164"/>
    <mergeCell ref="A148:A149"/>
    <mergeCell ref="J148:M148"/>
    <mergeCell ref="A156:A157"/>
    <mergeCell ref="J156:M156"/>
    <mergeCell ref="A132:A133"/>
    <mergeCell ref="P14:P16"/>
    <mergeCell ref="P17:Q17"/>
    <mergeCell ref="A44:A45"/>
    <mergeCell ref="J44:M44"/>
    <mergeCell ref="B44:E44"/>
    <mergeCell ref="F44:I44"/>
    <mergeCell ref="A52:A53"/>
    <mergeCell ref="J52:M52"/>
    <mergeCell ref="A60:A61"/>
    <mergeCell ref="J100:M100"/>
    <mergeCell ref="A108:A109"/>
    <mergeCell ref="J108:M108"/>
    <mergeCell ref="B100:E100"/>
    <mergeCell ref="F100:I100"/>
    <mergeCell ref="B108:E108"/>
    <mergeCell ref="F108:I108"/>
    <mergeCell ref="A84:A85"/>
    <mergeCell ref="A140:A141"/>
    <mergeCell ref="J140:M140"/>
    <mergeCell ref="B132:E132"/>
    <mergeCell ref="F132:I132"/>
    <mergeCell ref="B140:E140"/>
    <mergeCell ref="F140:I140"/>
    <mergeCell ref="F124:I124"/>
    <mergeCell ref="A68:A69"/>
    <mergeCell ref="J68:M68"/>
    <mergeCell ref="A76:A77"/>
    <mergeCell ref="J76:M76"/>
    <mergeCell ref="B68:E68"/>
    <mergeCell ref="F68:I68"/>
    <mergeCell ref="B76:E76"/>
    <mergeCell ref="F76:I76"/>
    <mergeCell ref="J132:M132"/>
    <mergeCell ref="A92:A93"/>
    <mergeCell ref="J92:M92"/>
    <mergeCell ref="B84:E84"/>
    <mergeCell ref="F84:I84"/>
    <mergeCell ref="B92:E92"/>
    <mergeCell ref="F92:I92"/>
    <mergeCell ref="A100:A101"/>
    <mergeCell ref="J84:M84"/>
    <mergeCell ref="A124:A125"/>
    <mergeCell ref="J124:M124"/>
    <mergeCell ref="B116:E116"/>
    <mergeCell ref="F116:I116"/>
    <mergeCell ref="B124:E124"/>
    <mergeCell ref="J60:M60"/>
    <mergeCell ref="B52:E52"/>
    <mergeCell ref="F52:I52"/>
    <mergeCell ref="B60:E60"/>
    <mergeCell ref="F60:I60"/>
    <mergeCell ref="V2:AT2"/>
    <mergeCell ref="V3:X4"/>
    <mergeCell ref="Y3:AS3"/>
    <mergeCell ref="AT3:AT4"/>
    <mergeCell ref="V5:V8"/>
    <mergeCell ref="W5:W7"/>
    <mergeCell ref="W8:X8"/>
    <mergeCell ref="A116:A117"/>
    <mergeCell ref="J116:M116"/>
    <mergeCell ref="T4:T5"/>
    <mergeCell ref="F4:I4"/>
    <mergeCell ref="P4:Q5"/>
    <mergeCell ref="R4:S4"/>
    <mergeCell ref="P6:P8"/>
    <mergeCell ref="P9:Q9"/>
    <mergeCell ref="P10:T10"/>
    <mergeCell ref="T12:T13"/>
    <mergeCell ref="V33:V36"/>
    <mergeCell ref="A4:A5"/>
    <mergeCell ref="J4:M4"/>
    <mergeCell ref="A12:A13"/>
    <mergeCell ref="J12:M12"/>
    <mergeCell ref="B4:E4"/>
    <mergeCell ref="B12:E12"/>
    <mergeCell ref="F12:I12"/>
    <mergeCell ref="A20:A21"/>
    <mergeCell ref="J20:M20"/>
    <mergeCell ref="A28:A29"/>
    <mergeCell ref="J28:M28"/>
    <mergeCell ref="B20:E20"/>
    <mergeCell ref="F20:I20"/>
    <mergeCell ref="A36:A37"/>
    <mergeCell ref="J36:M36"/>
    <mergeCell ref="W32:X32"/>
    <mergeCell ref="W33:W35"/>
    <mergeCell ref="W36:X36"/>
    <mergeCell ref="R12:S12"/>
    <mergeCell ref="V13:AT13"/>
    <mergeCell ref="V14:AT14"/>
    <mergeCell ref="V15:X16"/>
    <mergeCell ref="Y15:AS15"/>
    <mergeCell ref="AT15:AT16"/>
    <mergeCell ref="V9:V12"/>
    <mergeCell ref="W9:W11"/>
    <mergeCell ref="W12:X12"/>
    <mergeCell ref="P11:T11"/>
    <mergeCell ref="P12:Q13"/>
    <mergeCell ref="A1:BW1"/>
    <mergeCell ref="B148:E148"/>
    <mergeCell ref="F148:I148"/>
    <mergeCell ref="B156:E156"/>
    <mergeCell ref="F156:I156"/>
    <mergeCell ref="B164:E164"/>
    <mergeCell ref="F164:I164"/>
    <mergeCell ref="V17:V20"/>
    <mergeCell ref="W17:W19"/>
    <mergeCell ref="W20:X20"/>
    <mergeCell ref="V21:V24"/>
    <mergeCell ref="W21:W23"/>
    <mergeCell ref="W24:X24"/>
    <mergeCell ref="B28:E28"/>
    <mergeCell ref="F28:I28"/>
    <mergeCell ref="B36:E36"/>
    <mergeCell ref="F36:I36"/>
    <mergeCell ref="V25:AS25"/>
    <mergeCell ref="V26:AS26"/>
    <mergeCell ref="V27:X28"/>
    <mergeCell ref="Y27:AR27"/>
    <mergeCell ref="AS27:AS28"/>
    <mergeCell ref="V29:V32"/>
    <mergeCell ref="W29:W31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P1:AS44"/>
  <sheetViews>
    <sheetView topLeftCell="J1" workbookViewId="0">
      <selection activeCell="X5" sqref="X5"/>
    </sheetView>
  </sheetViews>
  <sheetFormatPr defaultRowHeight="14.4" x14ac:dyDescent="0.3"/>
  <sheetData>
    <row r="1" spans="16:45" x14ac:dyDescent="0.3">
      <c r="P1" s="1718" t="s">
        <v>207</v>
      </c>
      <c r="Q1" s="1719"/>
      <c r="R1" s="1719"/>
      <c r="S1" s="1719"/>
      <c r="T1" s="1719"/>
      <c r="U1" s="1719"/>
      <c r="V1" s="1719"/>
      <c r="AA1" s="1718" t="s">
        <v>210</v>
      </c>
      <c r="AB1" s="1719"/>
      <c r="AC1" s="1719"/>
      <c r="AD1" s="1719"/>
      <c r="AE1" s="1719"/>
      <c r="AF1" s="1719"/>
      <c r="AG1" s="1719"/>
      <c r="AH1" s="1719"/>
      <c r="AI1" s="444"/>
      <c r="AM1" s="1718" t="s">
        <v>213</v>
      </c>
      <c r="AN1" s="1719"/>
      <c r="AO1" s="1719"/>
      <c r="AP1" s="1719"/>
      <c r="AQ1" s="1719"/>
      <c r="AR1" s="1719"/>
      <c r="AS1" s="444"/>
    </row>
    <row r="2" spans="16:45" ht="15" thickBot="1" x14ac:dyDescent="0.35">
      <c r="P2" s="1720" t="s">
        <v>79</v>
      </c>
      <c r="Q2" s="1719"/>
      <c r="R2" s="1719"/>
      <c r="S2" s="1719"/>
      <c r="T2" s="1719"/>
      <c r="U2" s="1719"/>
      <c r="V2" s="1719"/>
      <c r="AA2" s="1720" t="s">
        <v>79</v>
      </c>
      <c r="AB2" s="1719"/>
      <c r="AC2" s="1719"/>
      <c r="AD2" s="1719"/>
      <c r="AE2" s="1719"/>
      <c r="AF2" s="1719"/>
      <c r="AG2" s="1719"/>
      <c r="AH2" s="1719"/>
      <c r="AI2" s="444"/>
      <c r="AM2" s="1720" t="s">
        <v>79</v>
      </c>
      <c r="AN2" s="1719"/>
      <c r="AO2" s="1719"/>
      <c r="AP2" s="1719"/>
      <c r="AQ2" s="1719"/>
      <c r="AR2" s="1719"/>
      <c r="AS2" s="444"/>
    </row>
    <row r="3" spans="16:45" ht="15.6" thickBot="1" x14ac:dyDescent="0.35">
      <c r="P3" s="1721" t="s">
        <v>85</v>
      </c>
      <c r="Q3" s="1722"/>
      <c r="R3" s="1723"/>
      <c r="S3" s="1727" t="s">
        <v>168</v>
      </c>
      <c r="T3" s="1728"/>
      <c r="U3" s="1729"/>
      <c r="V3" s="1730" t="s">
        <v>82</v>
      </c>
      <c r="AA3" s="1721" t="s">
        <v>85</v>
      </c>
      <c r="AB3" s="1722"/>
      <c r="AC3" s="1723"/>
      <c r="AD3" s="1727" t="s">
        <v>169</v>
      </c>
      <c r="AE3" s="1728"/>
      <c r="AF3" s="1728"/>
      <c r="AG3" s="1729"/>
      <c r="AH3" s="1730" t="s">
        <v>82</v>
      </c>
      <c r="AI3" s="444"/>
      <c r="AM3" s="1721" t="s">
        <v>85</v>
      </c>
      <c r="AN3" s="1722"/>
      <c r="AO3" s="1723"/>
      <c r="AP3" s="1727" t="s">
        <v>171</v>
      </c>
      <c r="AQ3" s="1729"/>
      <c r="AR3" s="1730" t="s">
        <v>82</v>
      </c>
      <c r="AS3" s="444"/>
    </row>
    <row r="4" spans="16:45" ht="19.2" thickBot="1" x14ac:dyDescent="0.35">
      <c r="P4" s="1724"/>
      <c r="Q4" s="1725"/>
      <c r="R4" s="1726"/>
      <c r="S4" s="421" t="s">
        <v>126</v>
      </c>
      <c r="T4" s="422" t="s">
        <v>127</v>
      </c>
      <c r="U4" s="422" t="s">
        <v>128</v>
      </c>
      <c r="V4" s="1731"/>
      <c r="AA4" s="1724"/>
      <c r="AB4" s="1725"/>
      <c r="AC4" s="1726"/>
      <c r="AD4" s="421" t="s">
        <v>124</v>
      </c>
      <c r="AE4" s="422" t="s">
        <v>126</v>
      </c>
      <c r="AF4" s="422" t="s">
        <v>127</v>
      </c>
      <c r="AG4" s="422" t="s">
        <v>128</v>
      </c>
      <c r="AH4" s="1731"/>
      <c r="AI4" s="444"/>
      <c r="AM4" s="1724"/>
      <c r="AN4" s="1725"/>
      <c r="AO4" s="1726"/>
      <c r="AP4" s="421" t="s">
        <v>126</v>
      </c>
      <c r="AQ4" s="422" t="s">
        <v>127</v>
      </c>
      <c r="AR4" s="1731"/>
      <c r="AS4" s="444"/>
    </row>
    <row r="5" spans="16:45" ht="16.8" x14ac:dyDescent="0.3">
      <c r="P5" s="1732" t="s">
        <v>4</v>
      </c>
      <c r="Q5" s="1735" t="s">
        <v>81</v>
      </c>
      <c r="R5" s="423" t="s">
        <v>83</v>
      </c>
      <c r="S5" s="424">
        <v>2</v>
      </c>
      <c r="T5" s="425">
        <v>13</v>
      </c>
      <c r="U5" s="426"/>
      <c r="V5" s="427">
        <v>15</v>
      </c>
      <c r="AA5" s="1732" t="s">
        <v>4</v>
      </c>
      <c r="AB5" s="1735" t="s">
        <v>81</v>
      </c>
      <c r="AC5" s="423" t="s">
        <v>83</v>
      </c>
      <c r="AD5" s="445"/>
      <c r="AE5" s="425">
        <v>5</v>
      </c>
      <c r="AF5" s="425">
        <v>11</v>
      </c>
      <c r="AG5" s="425">
        <v>3</v>
      </c>
      <c r="AH5" s="427">
        <v>19</v>
      </c>
      <c r="AI5" s="444"/>
      <c r="AM5" s="1732" t="s">
        <v>4</v>
      </c>
      <c r="AN5" s="1735" t="s">
        <v>81</v>
      </c>
      <c r="AO5" s="423" t="s">
        <v>83</v>
      </c>
      <c r="AP5" s="445"/>
      <c r="AQ5" s="425">
        <v>1</v>
      </c>
      <c r="AR5" s="427">
        <v>1</v>
      </c>
      <c r="AS5" s="444"/>
    </row>
    <row r="6" spans="16:45" ht="16.8" x14ac:dyDescent="0.3">
      <c r="P6" s="1733"/>
      <c r="Q6" s="1719"/>
      <c r="R6" s="428" t="s">
        <v>84</v>
      </c>
      <c r="S6" s="429">
        <v>1</v>
      </c>
      <c r="T6" s="430">
        <v>21</v>
      </c>
      <c r="U6" s="431"/>
      <c r="V6" s="432">
        <v>22</v>
      </c>
      <c r="AA6" s="1733"/>
      <c r="AB6" s="1719"/>
      <c r="AC6" s="428" t="s">
        <v>84</v>
      </c>
      <c r="AD6" s="446"/>
      <c r="AE6" s="430">
        <v>0</v>
      </c>
      <c r="AF6" s="430">
        <v>11</v>
      </c>
      <c r="AG6" s="430">
        <v>0</v>
      </c>
      <c r="AH6" s="432">
        <v>11</v>
      </c>
      <c r="AI6" s="444"/>
      <c r="AM6" s="1733"/>
      <c r="AN6" s="1719"/>
      <c r="AO6" s="428" t="s">
        <v>84</v>
      </c>
      <c r="AP6" s="446"/>
      <c r="AQ6" s="430">
        <v>3</v>
      </c>
      <c r="AR6" s="432">
        <v>3</v>
      </c>
      <c r="AS6" s="444"/>
    </row>
    <row r="7" spans="16:45" x14ac:dyDescent="0.3">
      <c r="P7" s="1734"/>
      <c r="Q7" s="1736" t="s">
        <v>82</v>
      </c>
      <c r="R7" s="1737"/>
      <c r="S7" s="433">
        <v>3</v>
      </c>
      <c r="T7" s="434">
        <v>34</v>
      </c>
      <c r="U7" s="435"/>
      <c r="V7" s="436">
        <v>37</v>
      </c>
      <c r="AA7" s="1734"/>
      <c r="AB7" s="1736" t="s">
        <v>82</v>
      </c>
      <c r="AC7" s="1737"/>
      <c r="AD7" s="447"/>
      <c r="AE7" s="434">
        <v>5</v>
      </c>
      <c r="AF7" s="434">
        <v>22</v>
      </c>
      <c r="AG7" s="434">
        <v>3</v>
      </c>
      <c r="AH7" s="436">
        <v>30</v>
      </c>
      <c r="AI7" s="444"/>
      <c r="AM7" s="1734"/>
      <c r="AN7" s="1736" t="s">
        <v>82</v>
      </c>
      <c r="AO7" s="1737"/>
      <c r="AP7" s="447"/>
      <c r="AQ7" s="434">
        <v>4</v>
      </c>
      <c r="AR7" s="436">
        <v>4</v>
      </c>
      <c r="AS7" s="444"/>
    </row>
    <row r="8" spans="16:45" ht="17.399999999999999" thickBot="1" x14ac:dyDescent="0.35">
      <c r="P8" s="1738" t="s">
        <v>5</v>
      </c>
      <c r="Q8" s="1739" t="s">
        <v>81</v>
      </c>
      <c r="R8" s="437" t="s">
        <v>83</v>
      </c>
      <c r="S8" s="438">
        <v>3</v>
      </c>
      <c r="T8" s="439">
        <v>6</v>
      </c>
      <c r="U8" s="439">
        <v>2</v>
      </c>
      <c r="V8" s="440">
        <v>11</v>
      </c>
      <c r="AA8" s="1738" t="s">
        <v>5</v>
      </c>
      <c r="AB8" s="1739" t="s">
        <v>81</v>
      </c>
      <c r="AC8" s="437" t="s">
        <v>83</v>
      </c>
      <c r="AD8" s="438">
        <v>1</v>
      </c>
      <c r="AE8" s="439">
        <v>1</v>
      </c>
      <c r="AF8" s="439">
        <v>6</v>
      </c>
      <c r="AG8" s="449"/>
      <c r="AH8" s="440">
        <v>8</v>
      </c>
      <c r="AI8" s="444"/>
      <c r="AM8" s="1740" t="s">
        <v>86</v>
      </c>
      <c r="AN8" s="1739" t="s">
        <v>81</v>
      </c>
      <c r="AO8" s="437" t="s">
        <v>83</v>
      </c>
      <c r="AP8" s="438">
        <v>2</v>
      </c>
      <c r="AQ8" s="439">
        <v>0</v>
      </c>
      <c r="AR8" s="440">
        <v>2</v>
      </c>
      <c r="AS8" s="444"/>
    </row>
    <row r="9" spans="16:45" ht="16.8" x14ac:dyDescent="0.3">
      <c r="P9" s="1733"/>
      <c r="Q9" s="1719"/>
      <c r="R9" s="428" t="s">
        <v>84</v>
      </c>
      <c r="S9" s="429">
        <v>0</v>
      </c>
      <c r="T9" s="430">
        <v>2</v>
      </c>
      <c r="U9" s="430">
        <v>0</v>
      </c>
      <c r="V9" s="432">
        <v>2</v>
      </c>
      <c r="AA9" s="1733"/>
      <c r="AB9" s="1719"/>
      <c r="AC9" s="428" t="s">
        <v>84</v>
      </c>
      <c r="AD9" s="429">
        <v>0</v>
      </c>
      <c r="AE9" s="430">
        <v>1</v>
      </c>
      <c r="AF9" s="430">
        <v>4</v>
      </c>
      <c r="AG9" s="431"/>
      <c r="AH9" s="432">
        <v>5</v>
      </c>
      <c r="AI9" s="444"/>
      <c r="AM9" s="1733"/>
      <c r="AN9" s="1719"/>
      <c r="AO9" s="428" t="s">
        <v>84</v>
      </c>
      <c r="AP9" s="429">
        <v>0</v>
      </c>
      <c r="AQ9" s="430">
        <v>2</v>
      </c>
      <c r="AR9" s="432">
        <v>2</v>
      </c>
      <c r="AS9" s="444"/>
    </row>
    <row r="10" spans="16:45" ht="15" thickBot="1" x14ac:dyDescent="0.35">
      <c r="P10" s="1734"/>
      <c r="Q10" s="1736" t="s">
        <v>82</v>
      </c>
      <c r="R10" s="1737"/>
      <c r="S10" s="433">
        <v>3</v>
      </c>
      <c r="T10" s="434">
        <v>8</v>
      </c>
      <c r="U10" s="434">
        <v>2</v>
      </c>
      <c r="V10" s="436">
        <v>13</v>
      </c>
      <c r="AA10" s="1734"/>
      <c r="AB10" s="1736" t="s">
        <v>82</v>
      </c>
      <c r="AC10" s="1737"/>
      <c r="AD10" s="433">
        <v>1</v>
      </c>
      <c r="AE10" s="434">
        <v>2</v>
      </c>
      <c r="AF10" s="434">
        <v>10</v>
      </c>
      <c r="AG10" s="435"/>
      <c r="AH10" s="436">
        <v>13</v>
      </c>
      <c r="AI10" s="444"/>
      <c r="AM10" s="1724"/>
      <c r="AN10" s="1741" t="s">
        <v>82</v>
      </c>
      <c r="AO10" s="1726"/>
      <c r="AP10" s="441">
        <v>2</v>
      </c>
      <c r="AQ10" s="442">
        <v>2</v>
      </c>
      <c r="AR10" s="443">
        <v>4</v>
      </c>
      <c r="AS10" s="444"/>
    </row>
    <row r="11" spans="16:45" ht="17.399999999999999" thickBot="1" x14ac:dyDescent="0.35">
      <c r="P11" s="1740" t="s">
        <v>86</v>
      </c>
      <c r="Q11" s="1739" t="s">
        <v>81</v>
      </c>
      <c r="R11" s="437" t="s">
        <v>83</v>
      </c>
      <c r="S11" s="438">
        <v>12</v>
      </c>
      <c r="T11" s="439">
        <v>5</v>
      </c>
      <c r="U11" s="439">
        <v>0</v>
      </c>
      <c r="V11" s="440">
        <v>17</v>
      </c>
      <c r="AA11" s="1740" t="s">
        <v>86</v>
      </c>
      <c r="AB11" s="1739" t="s">
        <v>81</v>
      </c>
      <c r="AC11" s="437" t="s">
        <v>83</v>
      </c>
      <c r="AD11" s="448"/>
      <c r="AE11" s="439">
        <v>7</v>
      </c>
      <c r="AF11" s="439">
        <v>6</v>
      </c>
      <c r="AG11" s="449"/>
      <c r="AH11" s="440">
        <v>13</v>
      </c>
      <c r="AI11" s="444"/>
    </row>
    <row r="12" spans="16:45" ht="16.8" x14ac:dyDescent="0.3">
      <c r="P12" s="1733"/>
      <c r="Q12" s="1719"/>
      <c r="R12" s="428" t="s">
        <v>84</v>
      </c>
      <c r="S12" s="429">
        <v>2</v>
      </c>
      <c r="T12" s="430">
        <v>7</v>
      </c>
      <c r="U12" s="430">
        <v>1</v>
      </c>
      <c r="V12" s="432">
        <v>10</v>
      </c>
      <c r="AA12" s="1733"/>
      <c r="AB12" s="1719"/>
      <c r="AC12" s="428" t="s">
        <v>84</v>
      </c>
      <c r="AD12" s="446"/>
      <c r="AE12" s="430">
        <v>1</v>
      </c>
      <c r="AF12" s="430">
        <v>10</v>
      </c>
      <c r="AG12" s="431"/>
      <c r="AH12" s="432">
        <v>11</v>
      </c>
      <c r="AI12" s="444"/>
    </row>
    <row r="13" spans="16:45" ht="15" thickBot="1" x14ac:dyDescent="0.35">
      <c r="P13" s="1724"/>
      <c r="Q13" s="1741" t="s">
        <v>82</v>
      </c>
      <c r="R13" s="1726"/>
      <c r="S13" s="441">
        <v>14</v>
      </c>
      <c r="T13" s="442">
        <v>12</v>
      </c>
      <c r="U13" s="442">
        <v>1</v>
      </c>
      <c r="V13" s="443">
        <v>27</v>
      </c>
      <c r="AA13" s="1724"/>
      <c r="AB13" s="1741" t="s">
        <v>82</v>
      </c>
      <c r="AC13" s="1726"/>
      <c r="AD13" s="450"/>
      <c r="AE13" s="442">
        <v>8</v>
      </c>
      <c r="AF13" s="442">
        <v>16</v>
      </c>
      <c r="AG13" s="451"/>
      <c r="AH13" s="443">
        <v>24</v>
      </c>
      <c r="AI13" s="444"/>
    </row>
    <row r="15" spans="16:45" x14ac:dyDescent="0.3">
      <c r="P15" s="1718" t="s">
        <v>208</v>
      </c>
      <c r="Q15" s="1719"/>
      <c r="R15" s="1719"/>
      <c r="S15" s="1719"/>
      <c r="T15" s="1719"/>
      <c r="U15" s="1719"/>
      <c r="V15" s="1719"/>
      <c r="W15" s="1719"/>
      <c r="X15" s="444"/>
      <c r="AA15" s="1718" t="s">
        <v>211</v>
      </c>
      <c r="AB15" s="1719"/>
      <c r="AC15" s="1719"/>
      <c r="AD15" s="1719"/>
      <c r="AE15" s="1719"/>
      <c r="AF15" s="1719"/>
      <c r="AG15" s="1719"/>
      <c r="AM15" s="1718" t="s">
        <v>214</v>
      </c>
      <c r="AN15" s="1719"/>
      <c r="AO15" s="1719"/>
      <c r="AP15" s="1719"/>
      <c r="AQ15" s="1719"/>
    </row>
    <row r="16" spans="16:45" ht="15" thickBot="1" x14ac:dyDescent="0.35">
      <c r="P16" s="1720" t="s">
        <v>79</v>
      </c>
      <c r="Q16" s="1719"/>
      <c r="R16" s="1719"/>
      <c r="S16" s="1719"/>
      <c r="T16" s="1719"/>
      <c r="U16" s="1719"/>
      <c r="V16" s="1719"/>
      <c r="W16" s="1719"/>
      <c r="X16" s="444"/>
      <c r="AA16" s="1720" t="s">
        <v>79</v>
      </c>
      <c r="AB16" s="1719"/>
      <c r="AC16" s="1719"/>
      <c r="AD16" s="1719"/>
      <c r="AE16" s="1719"/>
      <c r="AF16" s="1719"/>
      <c r="AG16" s="1719"/>
      <c r="AM16" s="1720" t="s">
        <v>79</v>
      </c>
      <c r="AN16" s="1719"/>
      <c r="AO16" s="1719"/>
      <c r="AP16" s="1719"/>
      <c r="AQ16" s="1719"/>
    </row>
    <row r="17" spans="16:43" ht="36" thickBot="1" x14ac:dyDescent="0.35">
      <c r="P17" s="1721" t="s">
        <v>85</v>
      </c>
      <c r="Q17" s="1722"/>
      <c r="R17" s="1723"/>
      <c r="S17" s="1727" t="s">
        <v>172</v>
      </c>
      <c r="T17" s="1728"/>
      <c r="U17" s="1728"/>
      <c r="V17" s="1729"/>
      <c r="W17" s="1730" t="s">
        <v>82</v>
      </c>
      <c r="X17" s="444"/>
      <c r="AA17" s="1721" t="s">
        <v>85</v>
      </c>
      <c r="AB17" s="1722"/>
      <c r="AC17" s="1723"/>
      <c r="AD17" s="1727" t="s">
        <v>170</v>
      </c>
      <c r="AE17" s="1728"/>
      <c r="AF17" s="1729"/>
      <c r="AG17" s="1730" t="s">
        <v>82</v>
      </c>
      <c r="AM17" s="1721" t="s">
        <v>85</v>
      </c>
      <c r="AN17" s="1722"/>
      <c r="AO17" s="1723"/>
      <c r="AP17" s="452" t="s">
        <v>215</v>
      </c>
      <c r="AQ17" s="1730" t="s">
        <v>82</v>
      </c>
    </row>
    <row r="18" spans="16:43" ht="19.2" thickBot="1" x14ac:dyDescent="0.35">
      <c r="P18" s="1724"/>
      <c r="Q18" s="1725"/>
      <c r="R18" s="1726"/>
      <c r="S18" s="421" t="s">
        <v>125</v>
      </c>
      <c r="T18" s="422" t="s">
        <v>126</v>
      </c>
      <c r="U18" s="422" t="s">
        <v>127</v>
      </c>
      <c r="V18" s="422" t="s">
        <v>128</v>
      </c>
      <c r="W18" s="1731"/>
      <c r="X18" s="444"/>
      <c r="AA18" s="1724"/>
      <c r="AB18" s="1725"/>
      <c r="AC18" s="1726"/>
      <c r="AD18" s="421" t="s">
        <v>125</v>
      </c>
      <c r="AE18" s="422" t="s">
        <v>126</v>
      </c>
      <c r="AF18" s="422" t="s">
        <v>127</v>
      </c>
      <c r="AG18" s="1731"/>
      <c r="AM18" s="1724"/>
      <c r="AN18" s="1725"/>
      <c r="AO18" s="1726"/>
      <c r="AP18" s="421" t="s">
        <v>127</v>
      </c>
      <c r="AQ18" s="1731"/>
    </row>
    <row r="19" spans="16:43" ht="17.399999999999999" thickBot="1" x14ac:dyDescent="0.35">
      <c r="P19" s="1732" t="s">
        <v>4</v>
      </c>
      <c r="Q19" s="1735" t="s">
        <v>81</v>
      </c>
      <c r="R19" s="423" t="s">
        <v>83</v>
      </c>
      <c r="S19" s="445"/>
      <c r="T19" s="425">
        <v>4</v>
      </c>
      <c r="U19" s="425">
        <v>5</v>
      </c>
      <c r="V19" s="426"/>
      <c r="W19" s="427">
        <v>9</v>
      </c>
      <c r="X19" s="444"/>
      <c r="AA19" s="1732" t="s">
        <v>4</v>
      </c>
      <c r="AB19" s="1735" t="s">
        <v>81</v>
      </c>
      <c r="AC19" s="423" t="s">
        <v>83</v>
      </c>
      <c r="AD19" s="424">
        <v>1</v>
      </c>
      <c r="AE19" s="425">
        <v>1</v>
      </c>
      <c r="AF19" s="425">
        <v>5</v>
      </c>
      <c r="AG19" s="427">
        <v>7</v>
      </c>
      <c r="AM19" s="1742" t="s">
        <v>4</v>
      </c>
      <c r="AN19" s="453" t="s">
        <v>81</v>
      </c>
      <c r="AO19" s="423" t="s">
        <v>83</v>
      </c>
      <c r="AP19" s="424">
        <v>1</v>
      </c>
      <c r="AQ19" s="427">
        <v>1</v>
      </c>
    </row>
    <row r="20" spans="16:43" ht="17.399999999999999" thickBot="1" x14ac:dyDescent="0.35">
      <c r="P20" s="1733"/>
      <c r="Q20" s="1719"/>
      <c r="R20" s="428" t="s">
        <v>84</v>
      </c>
      <c r="S20" s="446"/>
      <c r="T20" s="430">
        <v>3</v>
      </c>
      <c r="U20" s="430">
        <v>7</v>
      </c>
      <c r="V20" s="431"/>
      <c r="W20" s="432">
        <v>10</v>
      </c>
      <c r="X20" s="444"/>
      <c r="AA20" s="1733"/>
      <c r="AB20" s="1719"/>
      <c r="AC20" s="428" t="s">
        <v>84</v>
      </c>
      <c r="AD20" s="429">
        <v>0</v>
      </c>
      <c r="AE20" s="430">
        <v>0</v>
      </c>
      <c r="AF20" s="430">
        <v>3</v>
      </c>
      <c r="AG20" s="432">
        <v>3</v>
      </c>
      <c r="AM20" s="1724"/>
      <c r="AN20" s="1741" t="s">
        <v>82</v>
      </c>
      <c r="AO20" s="1726"/>
      <c r="AP20" s="441">
        <v>1</v>
      </c>
      <c r="AQ20" s="443">
        <v>1</v>
      </c>
    </row>
    <row r="21" spans="16:43" x14ac:dyDescent="0.3">
      <c r="P21" s="1734"/>
      <c r="Q21" s="1736" t="s">
        <v>82</v>
      </c>
      <c r="R21" s="1737"/>
      <c r="S21" s="447"/>
      <c r="T21" s="434">
        <v>7</v>
      </c>
      <c r="U21" s="434">
        <v>12</v>
      </c>
      <c r="V21" s="435"/>
      <c r="W21" s="436">
        <v>19</v>
      </c>
      <c r="X21" s="444"/>
      <c r="AA21" s="1734"/>
      <c r="AB21" s="1736" t="s">
        <v>82</v>
      </c>
      <c r="AC21" s="1737"/>
      <c r="AD21" s="433">
        <v>1</v>
      </c>
      <c r="AE21" s="434">
        <v>1</v>
      </c>
      <c r="AF21" s="434">
        <v>8</v>
      </c>
      <c r="AG21" s="436">
        <v>10</v>
      </c>
    </row>
    <row r="22" spans="16:43" ht="16.8" x14ac:dyDescent="0.3">
      <c r="P22" s="1738" t="s">
        <v>5</v>
      </c>
      <c r="Q22" s="1739" t="s">
        <v>81</v>
      </c>
      <c r="R22" s="437" t="s">
        <v>83</v>
      </c>
      <c r="S22" s="438">
        <v>1</v>
      </c>
      <c r="T22" s="439">
        <v>2</v>
      </c>
      <c r="U22" s="439">
        <v>2</v>
      </c>
      <c r="V22" s="439">
        <v>1</v>
      </c>
      <c r="W22" s="440">
        <v>6</v>
      </c>
      <c r="X22" s="444"/>
      <c r="AA22" s="1738" t="s">
        <v>5</v>
      </c>
      <c r="AB22" s="1739" t="s">
        <v>81</v>
      </c>
      <c r="AC22" s="437" t="s">
        <v>83</v>
      </c>
      <c r="AD22" s="448"/>
      <c r="AE22" s="439">
        <v>1</v>
      </c>
      <c r="AF22" s="439">
        <v>3</v>
      </c>
      <c r="AG22" s="440">
        <v>4</v>
      </c>
    </row>
    <row r="23" spans="16:43" ht="16.8" x14ac:dyDescent="0.3">
      <c r="P23" s="1733"/>
      <c r="Q23" s="1719"/>
      <c r="R23" s="428" t="s">
        <v>84</v>
      </c>
      <c r="S23" s="429">
        <v>0</v>
      </c>
      <c r="T23" s="430">
        <v>0</v>
      </c>
      <c r="U23" s="430">
        <v>1</v>
      </c>
      <c r="V23" s="430">
        <v>0</v>
      </c>
      <c r="W23" s="432">
        <v>1</v>
      </c>
      <c r="X23" s="444"/>
      <c r="AA23" s="1733"/>
      <c r="AB23" s="1719"/>
      <c r="AC23" s="428" t="s">
        <v>84</v>
      </c>
      <c r="AD23" s="446"/>
      <c r="AE23" s="430">
        <v>0</v>
      </c>
      <c r="AF23" s="430">
        <v>3</v>
      </c>
      <c r="AG23" s="432">
        <v>3</v>
      </c>
    </row>
    <row r="24" spans="16:43" x14ac:dyDescent="0.3">
      <c r="P24" s="1734"/>
      <c r="Q24" s="1736" t="s">
        <v>82</v>
      </c>
      <c r="R24" s="1737"/>
      <c r="S24" s="433">
        <v>1</v>
      </c>
      <c r="T24" s="434">
        <v>2</v>
      </c>
      <c r="U24" s="434">
        <v>3</v>
      </c>
      <c r="V24" s="434">
        <v>1</v>
      </c>
      <c r="W24" s="436">
        <v>7</v>
      </c>
      <c r="X24" s="444"/>
      <c r="AA24" s="1734"/>
      <c r="AB24" s="1736" t="s">
        <v>82</v>
      </c>
      <c r="AC24" s="1737"/>
      <c r="AD24" s="447"/>
      <c r="AE24" s="434">
        <v>1</v>
      </c>
      <c r="AF24" s="434">
        <v>6</v>
      </c>
      <c r="AG24" s="436">
        <v>7</v>
      </c>
    </row>
    <row r="25" spans="16:43" ht="17.399999999999999" thickBot="1" x14ac:dyDescent="0.35">
      <c r="P25" s="1740" t="s">
        <v>86</v>
      </c>
      <c r="Q25" s="1739" t="s">
        <v>81</v>
      </c>
      <c r="R25" s="437" t="s">
        <v>83</v>
      </c>
      <c r="S25" s="448"/>
      <c r="T25" s="439">
        <v>1</v>
      </c>
      <c r="U25" s="439">
        <v>0</v>
      </c>
      <c r="V25" s="449"/>
      <c r="W25" s="440">
        <v>1</v>
      </c>
      <c r="X25" s="444"/>
      <c r="AA25" s="1740" t="s">
        <v>86</v>
      </c>
      <c r="AB25" s="1739" t="s">
        <v>81</v>
      </c>
      <c r="AC25" s="437" t="s">
        <v>83</v>
      </c>
      <c r="AD25" s="448"/>
      <c r="AE25" s="439">
        <v>2</v>
      </c>
      <c r="AF25" s="439">
        <v>2</v>
      </c>
      <c r="AG25" s="440">
        <v>4</v>
      </c>
    </row>
    <row r="26" spans="16:43" ht="16.8" x14ac:dyDescent="0.3">
      <c r="P26" s="1733"/>
      <c r="Q26" s="1719"/>
      <c r="R26" s="428" t="s">
        <v>84</v>
      </c>
      <c r="S26" s="446"/>
      <c r="T26" s="430">
        <v>2</v>
      </c>
      <c r="U26" s="430">
        <v>3</v>
      </c>
      <c r="V26" s="431"/>
      <c r="W26" s="432">
        <v>5</v>
      </c>
      <c r="X26" s="444"/>
      <c r="AA26" s="1733"/>
      <c r="AB26" s="1719"/>
      <c r="AC26" s="428" t="s">
        <v>84</v>
      </c>
      <c r="AD26" s="446"/>
      <c r="AE26" s="430">
        <v>2</v>
      </c>
      <c r="AF26" s="430">
        <v>0</v>
      </c>
      <c r="AG26" s="432">
        <v>2</v>
      </c>
    </row>
    <row r="27" spans="16:43" ht="15" thickBot="1" x14ac:dyDescent="0.35">
      <c r="P27" s="1724"/>
      <c r="Q27" s="1741" t="s">
        <v>82</v>
      </c>
      <c r="R27" s="1726"/>
      <c r="S27" s="450"/>
      <c r="T27" s="442">
        <v>3</v>
      </c>
      <c r="U27" s="442">
        <v>3</v>
      </c>
      <c r="V27" s="451"/>
      <c r="W27" s="443">
        <v>6</v>
      </c>
      <c r="X27" s="444"/>
      <c r="AA27" s="1724"/>
      <c r="AB27" s="1741" t="s">
        <v>82</v>
      </c>
      <c r="AC27" s="1726"/>
      <c r="AD27" s="450"/>
      <c r="AE27" s="442">
        <v>4</v>
      </c>
      <c r="AF27" s="442">
        <v>2</v>
      </c>
      <c r="AG27" s="443">
        <v>6</v>
      </c>
    </row>
    <row r="30" spans="16:43" x14ac:dyDescent="0.3">
      <c r="P30" s="1718" t="s">
        <v>209</v>
      </c>
      <c r="Q30" s="1719"/>
      <c r="R30" s="1719"/>
      <c r="S30" s="1719"/>
      <c r="T30" s="1719"/>
      <c r="U30" s="1719"/>
      <c r="V30" s="1719"/>
      <c r="W30" s="1719"/>
      <c r="X30" s="444"/>
      <c r="AA30" s="1718" t="s">
        <v>212</v>
      </c>
      <c r="AB30" s="1719"/>
      <c r="AC30" s="1719"/>
      <c r="AD30" s="1719"/>
      <c r="AE30" s="1719"/>
      <c r="AF30" s="1719"/>
      <c r="AG30" s="1719"/>
      <c r="AH30" s="1719"/>
      <c r="AI30" s="444"/>
      <c r="AM30" s="1718" t="s">
        <v>216</v>
      </c>
      <c r="AN30" s="1719"/>
      <c r="AO30" s="1719"/>
      <c r="AP30" s="1719"/>
      <c r="AQ30" s="1719"/>
    </row>
    <row r="31" spans="16:43" ht="15" thickBot="1" x14ac:dyDescent="0.35">
      <c r="P31" s="1720" t="s">
        <v>79</v>
      </c>
      <c r="Q31" s="1719"/>
      <c r="R31" s="1719"/>
      <c r="S31" s="1719"/>
      <c r="T31" s="1719"/>
      <c r="U31" s="1719"/>
      <c r="V31" s="1719"/>
      <c r="W31" s="1719"/>
      <c r="X31" s="444"/>
      <c r="AA31" s="1720" t="s">
        <v>79</v>
      </c>
      <c r="AB31" s="1719"/>
      <c r="AC31" s="1719"/>
      <c r="AD31" s="1719"/>
      <c r="AE31" s="1719"/>
      <c r="AF31" s="1719"/>
      <c r="AG31" s="1719"/>
      <c r="AH31" s="1719"/>
      <c r="AI31" s="444"/>
      <c r="AM31" s="1720" t="s">
        <v>79</v>
      </c>
      <c r="AN31" s="1719"/>
      <c r="AO31" s="1719"/>
      <c r="AP31" s="1719"/>
      <c r="AQ31" s="1719"/>
    </row>
    <row r="32" spans="16:43" ht="36" thickBot="1" x14ac:dyDescent="0.35">
      <c r="P32" s="1721" t="s">
        <v>85</v>
      </c>
      <c r="Q32" s="1722"/>
      <c r="R32" s="1723"/>
      <c r="S32" s="1727" t="s">
        <v>191</v>
      </c>
      <c r="T32" s="1728"/>
      <c r="U32" s="1728"/>
      <c r="V32" s="1729"/>
      <c r="W32" s="1730" t="s">
        <v>82</v>
      </c>
      <c r="X32" s="444"/>
      <c r="AA32" s="1721" t="s">
        <v>85</v>
      </c>
      <c r="AB32" s="1722"/>
      <c r="AC32" s="1723"/>
      <c r="AD32" s="1727" t="s">
        <v>193</v>
      </c>
      <c r="AE32" s="1728"/>
      <c r="AF32" s="1728"/>
      <c r="AG32" s="1729"/>
      <c r="AH32" s="1730" t="s">
        <v>82</v>
      </c>
      <c r="AI32" s="444"/>
      <c r="AM32" s="1721" t="s">
        <v>85</v>
      </c>
      <c r="AN32" s="1722"/>
      <c r="AO32" s="1723"/>
      <c r="AP32" s="452" t="s">
        <v>201</v>
      </c>
      <c r="AQ32" s="1730" t="s">
        <v>82</v>
      </c>
    </row>
    <row r="33" spans="16:43" ht="19.2" thickBot="1" x14ac:dyDescent="0.35">
      <c r="P33" s="1724"/>
      <c r="Q33" s="1725"/>
      <c r="R33" s="1726"/>
      <c r="S33" s="421" t="s">
        <v>124</v>
      </c>
      <c r="T33" s="422" t="s">
        <v>125</v>
      </c>
      <c r="U33" s="422" t="s">
        <v>126</v>
      </c>
      <c r="V33" s="422" t="s">
        <v>127</v>
      </c>
      <c r="W33" s="1731"/>
      <c r="X33" s="444"/>
      <c r="AA33" s="1724"/>
      <c r="AB33" s="1725"/>
      <c r="AC33" s="1726"/>
      <c r="AD33" s="421" t="s">
        <v>125</v>
      </c>
      <c r="AE33" s="422" t="s">
        <v>126</v>
      </c>
      <c r="AF33" s="422" t="s">
        <v>127</v>
      </c>
      <c r="AG33" s="422" t="s">
        <v>128</v>
      </c>
      <c r="AH33" s="1731"/>
      <c r="AI33" s="444"/>
      <c r="AM33" s="1724"/>
      <c r="AN33" s="1725"/>
      <c r="AO33" s="1726"/>
      <c r="AP33" s="421" t="s">
        <v>126</v>
      </c>
      <c r="AQ33" s="1731"/>
    </row>
    <row r="34" spans="16:43" ht="16.8" x14ac:dyDescent="0.3">
      <c r="P34" s="1732" t="s">
        <v>4</v>
      </c>
      <c r="Q34" s="1735" t="s">
        <v>81</v>
      </c>
      <c r="R34" s="423" t="s">
        <v>83</v>
      </c>
      <c r="S34" s="445"/>
      <c r="T34" s="425">
        <v>0</v>
      </c>
      <c r="U34" s="425">
        <v>2</v>
      </c>
      <c r="V34" s="425">
        <v>4</v>
      </c>
      <c r="W34" s="427">
        <v>6</v>
      </c>
      <c r="X34" s="444"/>
      <c r="AA34" s="1732" t="s">
        <v>4</v>
      </c>
      <c r="AB34" s="1735" t="s">
        <v>81</v>
      </c>
      <c r="AC34" s="423" t="s">
        <v>83</v>
      </c>
      <c r="AD34" s="445"/>
      <c r="AE34" s="425">
        <v>4</v>
      </c>
      <c r="AF34" s="425">
        <v>5</v>
      </c>
      <c r="AG34" s="425">
        <v>3</v>
      </c>
      <c r="AH34" s="427">
        <v>12</v>
      </c>
      <c r="AI34" s="444"/>
      <c r="AM34" s="1732" t="s">
        <v>4</v>
      </c>
      <c r="AN34" s="453" t="s">
        <v>81</v>
      </c>
      <c r="AO34" s="423" t="s">
        <v>84</v>
      </c>
      <c r="AP34" s="424">
        <v>3</v>
      </c>
      <c r="AQ34" s="427">
        <v>3</v>
      </c>
    </row>
    <row r="35" spans="16:43" ht="16.8" x14ac:dyDescent="0.3">
      <c r="P35" s="1733"/>
      <c r="Q35" s="1719"/>
      <c r="R35" s="428" t="s">
        <v>84</v>
      </c>
      <c r="S35" s="446"/>
      <c r="T35" s="430">
        <v>1</v>
      </c>
      <c r="U35" s="430">
        <v>7</v>
      </c>
      <c r="V35" s="430">
        <v>4</v>
      </c>
      <c r="W35" s="432">
        <v>12</v>
      </c>
      <c r="X35" s="444"/>
      <c r="AA35" s="1733"/>
      <c r="AB35" s="1719"/>
      <c r="AC35" s="428" t="s">
        <v>84</v>
      </c>
      <c r="AD35" s="446"/>
      <c r="AE35" s="430">
        <v>0</v>
      </c>
      <c r="AF35" s="430">
        <v>8</v>
      </c>
      <c r="AG35" s="430">
        <v>0</v>
      </c>
      <c r="AH35" s="432">
        <v>8</v>
      </c>
      <c r="AI35" s="444"/>
      <c r="AM35" s="1734"/>
      <c r="AN35" s="1736" t="s">
        <v>82</v>
      </c>
      <c r="AO35" s="1737"/>
      <c r="AP35" s="433">
        <v>3</v>
      </c>
      <c r="AQ35" s="436">
        <v>3</v>
      </c>
    </row>
    <row r="36" spans="16:43" ht="17.399999999999999" thickBot="1" x14ac:dyDescent="0.35">
      <c r="P36" s="1734"/>
      <c r="Q36" s="1736" t="s">
        <v>82</v>
      </c>
      <c r="R36" s="1737"/>
      <c r="S36" s="447"/>
      <c r="T36" s="434">
        <v>1</v>
      </c>
      <c r="U36" s="434">
        <v>9</v>
      </c>
      <c r="V36" s="434">
        <v>8</v>
      </c>
      <c r="W36" s="436">
        <v>18</v>
      </c>
      <c r="X36" s="444"/>
      <c r="AA36" s="1734"/>
      <c r="AB36" s="1736" t="s">
        <v>82</v>
      </c>
      <c r="AC36" s="1737"/>
      <c r="AD36" s="447"/>
      <c r="AE36" s="434">
        <v>4</v>
      </c>
      <c r="AF36" s="434">
        <v>13</v>
      </c>
      <c r="AG36" s="434">
        <v>3</v>
      </c>
      <c r="AH36" s="436">
        <v>20</v>
      </c>
      <c r="AI36" s="444"/>
      <c r="AM36" s="1740" t="s">
        <v>86</v>
      </c>
      <c r="AN36" s="1739" t="s">
        <v>81</v>
      </c>
      <c r="AO36" s="437" t="s">
        <v>83</v>
      </c>
      <c r="AP36" s="438">
        <v>2</v>
      </c>
      <c r="AQ36" s="440">
        <v>2</v>
      </c>
    </row>
    <row r="37" spans="16:43" ht="16.8" x14ac:dyDescent="0.3">
      <c r="P37" s="1738" t="s">
        <v>5</v>
      </c>
      <c r="Q37" s="1739" t="s">
        <v>81</v>
      </c>
      <c r="R37" s="437" t="s">
        <v>83</v>
      </c>
      <c r="S37" s="448"/>
      <c r="T37" s="439">
        <v>0</v>
      </c>
      <c r="U37" s="439">
        <v>1</v>
      </c>
      <c r="V37" s="439">
        <v>4</v>
      </c>
      <c r="W37" s="440">
        <v>5</v>
      </c>
      <c r="X37" s="444"/>
      <c r="AA37" s="1738" t="s">
        <v>5</v>
      </c>
      <c r="AB37" s="1739" t="s">
        <v>81</v>
      </c>
      <c r="AC37" s="437" t="s">
        <v>83</v>
      </c>
      <c r="AD37" s="438">
        <v>1</v>
      </c>
      <c r="AE37" s="439">
        <v>1</v>
      </c>
      <c r="AF37" s="439">
        <v>1</v>
      </c>
      <c r="AG37" s="449"/>
      <c r="AH37" s="440">
        <v>3</v>
      </c>
      <c r="AI37" s="444"/>
      <c r="AM37" s="1733"/>
      <c r="AN37" s="1719"/>
      <c r="AO37" s="428" t="s">
        <v>84</v>
      </c>
      <c r="AP37" s="429">
        <v>2</v>
      </c>
      <c r="AQ37" s="432">
        <v>2</v>
      </c>
    </row>
    <row r="38" spans="16:43" ht="17.399999999999999" thickBot="1" x14ac:dyDescent="0.35">
      <c r="P38" s="1733"/>
      <c r="Q38" s="1719"/>
      <c r="R38" s="428" t="s">
        <v>84</v>
      </c>
      <c r="S38" s="446"/>
      <c r="T38" s="430">
        <v>1</v>
      </c>
      <c r="U38" s="430">
        <v>0</v>
      </c>
      <c r="V38" s="430">
        <v>0</v>
      </c>
      <c r="W38" s="432">
        <v>1</v>
      </c>
      <c r="X38" s="444"/>
      <c r="AA38" s="1733"/>
      <c r="AB38" s="1719"/>
      <c r="AC38" s="428" t="s">
        <v>84</v>
      </c>
      <c r="AD38" s="429">
        <v>0</v>
      </c>
      <c r="AE38" s="430">
        <v>1</v>
      </c>
      <c r="AF38" s="430">
        <v>1</v>
      </c>
      <c r="AG38" s="431"/>
      <c r="AH38" s="432">
        <v>2</v>
      </c>
      <c r="AI38" s="444"/>
      <c r="AM38" s="1724"/>
      <c r="AN38" s="1741" t="s">
        <v>82</v>
      </c>
      <c r="AO38" s="1726"/>
      <c r="AP38" s="441">
        <v>4</v>
      </c>
      <c r="AQ38" s="443">
        <v>4</v>
      </c>
    </row>
    <row r="39" spans="16:43" x14ac:dyDescent="0.3">
      <c r="P39" s="1734"/>
      <c r="Q39" s="1736" t="s">
        <v>82</v>
      </c>
      <c r="R39" s="1737"/>
      <c r="S39" s="447"/>
      <c r="T39" s="434">
        <v>1</v>
      </c>
      <c r="U39" s="434">
        <v>1</v>
      </c>
      <c r="V39" s="434">
        <v>4</v>
      </c>
      <c r="W39" s="436">
        <v>6</v>
      </c>
      <c r="X39" s="444"/>
      <c r="AA39" s="1734"/>
      <c r="AB39" s="1736" t="s">
        <v>82</v>
      </c>
      <c r="AC39" s="1737"/>
      <c r="AD39" s="433">
        <v>1</v>
      </c>
      <c r="AE39" s="434">
        <v>2</v>
      </c>
      <c r="AF39" s="434">
        <v>2</v>
      </c>
      <c r="AG39" s="435"/>
      <c r="AH39" s="436">
        <v>5</v>
      </c>
      <c r="AI39" s="444"/>
    </row>
    <row r="40" spans="16:43" ht="17.399999999999999" thickBot="1" x14ac:dyDescent="0.35">
      <c r="P40" s="1740" t="s">
        <v>86</v>
      </c>
      <c r="Q40" s="1739" t="s">
        <v>81</v>
      </c>
      <c r="R40" s="437" t="s">
        <v>83</v>
      </c>
      <c r="S40" s="438">
        <v>1</v>
      </c>
      <c r="T40" s="449"/>
      <c r="U40" s="439">
        <v>11</v>
      </c>
      <c r="V40" s="439">
        <v>4</v>
      </c>
      <c r="W40" s="440">
        <v>16</v>
      </c>
      <c r="X40" s="444"/>
      <c r="AA40" s="1740" t="s">
        <v>86</v>
      </c>
      <c r="AB40" s="1739" t="s">
        <v>81</v>
      </c>
      <c r="AC40" s="437" t="s">
        <v>83</v>
      </c>
      <c r="AD40" s="448"/>
      <c r="AE40" s="439">
        <v>5</v>
      </c>
      <c r="AF40" s="439">
        <v>3</v>
      </c>
      <c r="AG40" s="449"/>
      <c r="AH40" s="440">
        <v>8</v>
      </c>
      <c r="AI40" s="444"/>
    </row>
    <row r="41" spans="16:43" ht="16.8" x14ac:dyDescent="0.3">
      <c r="P41" s="1733"/>
      <c r="Q41" s="1719"/>
      <c r="R41" s="428" t="s">
        <v>84</v>
      </c>
      <c r="S41" s="429">
        <v>0</v>
      </c>
      <c r="T41" s="431"/>
      <c r="U41" s="430">
        <v>3</v>
      </c>
      <c r="V41" s="430">
        <v>1</v>
      </c>
      <c r="W41" s="432">
        <v>4</v>
      </c>
      <c r="X41" s="444"/>
      <c r="AA41" s="1733"/>
      <c r="AB41" s="1719"/>
      <c r="AC41" s="428" t="s">
        <v>84</v>
      </c>
      <c r="AD41" s="446"/>
      <c r="AE41" s="430">
        <v>3</v>
      </c>
      <c r="AF41" s="430">
        <v>6</v>
      </c>
      <c r="AG41" s="431"/>
      <c r="AH41" s="432">
        <v>9</v>
      </c>
      <c r="AI41" s="444"/>
    </row>
    <row r="42" spans="16:43" ht="15" thickBot="1" x14ac:dyDescent="0.35">
      <c r="P42" s="1724"/>
      <c r="Q42" s="1741" t="s">
        <v>82</v>
      </c>
      <c r="R42" s="1726"/>
      <c r="S42" s="441">
        <v>1</v>
      </c>
      <c r="T42" s="451"/>
      <c r="U42" s="442">
        <v>14</v>
      </c>
      <c r="V42" s="442">
        <v>5</v>
      </c>
      <c r="W42" s="443">
        <v>20</v>
      </c>
      <c r="X42" s="444"/>
      <c r="AA42" s="1724"/>
      <c r="AB42" s="1741" t="s">
        <v>82</v>
      </c>
      <c r="AC42" s="1726"/>
      <c r="AD42" s="450"/>
      <c r="AE42" s="442">
        <v>8</v>
      </c>
      <c r="AF42" s="442">
        <v>9</v>
      </c>
      <c r="AG42" s="451"/>
      <c r="AH42" s="443">
        <v>17</v>
      </c>
      <c r="AI42" s="444"/>
    </row>
    <row r="44" spans="16:43" x14ac:dyDescent="0.3">
      <c r="P44" t="s">
        <v>202</v>
      </c>
      <c r="AA44" t="s">
        <v>202</v>
      </c>
      <c r="AM44" t="s">
        <v>202</v>
      </c>
    </row>
  </sheetData>
  <mergeCells count="110">
    <mergeCell ref="AM34:AM35"/>
    <mergeCell ref="AN35:AO35"/>
    <mergeCell ref="AM36:AM38"/>
    <mergeCell ref="AN36:AN37"/>
    <mergeCell ref="AN38:AO38"/>
    <mergeCell ref="AM19:AM20"/>
    <mergeCell ref="AN20:AO20"/>
    <mergeCell ref="AM30:AQ30"/>
    <mergeCell ref="AM31:AQ31"/>
    <mergeCell ref="AM32:AO33"/>
    <mergeCell ref="AQ32:AQ33"/>
    <mergeCell ref="AM8:AM10"/>
    <mergeCell ref="AN8:AN9"/>
    <mergeCell ref="AN10:AO10"/>
    <mergeCell ref="AM15:AQ15"/>
    <mergeCell ref="AM16:AQ16"/>
    <mergeCell ref="AM17:AO18"/>
    <mergeCell ref="AQ17:AQ18"/>
    <mergeCell ref="AM1:AR1"/>
    <mergeCell ref="AM2:AR2"/>
    <mergeCell ref="AM3:AO4"/>
    <mergeCell ref="AP3:AQ3"/>
    <mergeCell ref="AR3:AR4"/>
    <mergeCell ref="AM5:AM7"/>
    <mergeCell ref="AN5:AN6"/>
    <mergeCell ref="AN7:AO7"/>
    <mergeCell ref="AA37:AA39"/>
    <mergeCell ref="AB37:AB38"/>
    <mergeCell ref="AB39:AC39"/>
    <mergeCell ref="AA40:AA42"/>
    <mergeCell ref="AB40:AB41"/>
    <mergeCell ref="AB42:AC42"/>
    <mergeCell ref="AA30:AH30"/>
    <mergeCell ref="AA31:AH31"/>
    <mergeCell ref="AA32:AC33"/>
    <mergeCell ref="AD32:AG32"/>
    <mergeCell ref="AH32:AH33"/>
    <mergeCell ref="AA34:AA36"/>
    <mergeCell ref="AB34:AB35"/>
    <mergeCell ref="AB36:AC36"/>
    <mergeCell ref="AA22:AA24"/>
    <mergeCell ref="AB22:AB23"/>
    <mergeCell ref="AB24:AC24"/>
    <mergeCell ref="AA25:AA27"/>
    <mergeCell ref="AB25:AB26"/>
    <mergeCell ref="AB27:AC27"/>
    <mergeCell ref="AA15:AG15"/>
    <mergeCell ref="AA16:AG16"/>
    <mergeCell ref="AA17:AC18"/>
    <mergeCell ref="AD17:AF17"/>
    <mergeCell ref="AG17:AG18"/>
    <mergeCell ref="AA19:AA21"/>
    <mergeCell ref="AB19:AB20"/>
    <mergeCell ref="AB21:AC21"/>
    <mergeCell ref="AA8:AA10"/>
    <mergeCell ref="AB8:AB9"/>
    <mergeCell ref="AB10:AC10"/>
    <mergeCell ref="AA11:AA13"/>
    <mergeCell ref="AB11:AB12"/>
    <mergeCell ref="AB13:AC13"/>
    <mergeCell ref="Q40:Q41"/>
    <mergeCell ref="Q42:R42"/>
    <mergeCell ref="AA1:AH1"/>
    <mergeCell ref="AA2:AH2"/>
    <mergeCell ref="AA3:AC4"/>
    <mergeCell ref="AD3:AG3"/>
    <mergeCell ref="AH3:AH4"/>
    <mergeCell ref="AA5:AA7"/>
    <mergeCell ref="AB5:AB6"/>
    <mergeCell ref="AB7:AC7"/>
    <mergeCell ref="P32:R33"/>
    <mergeCell ref="S32:V32"/>
    <mergeCell ref="W32:W33"/>
    <mergeCell ref="P34:P36"/>
    <mergeCell ref="Q34:Q35"/>
    <mergeCell ref="Q36:R36"/>
    <mergeCell ref="P37:P39"/>
    <mergeCell ref="Q37:Q38"/>
    <mergeCell ref="Q39:R39"/>
    <mergeCell ref="P40:P42"/>
    <mergeCell ref="P30:W30"/>
    <mergeCell ref="P31:W31"/>
    <mergeCell ref="P22:P24"/>
    <mergeCell ref="Q22:Q23"/>
    <mergeCell ref="Q24:R24"/>
    <mergeCell ref="P25:P27"/>
    <mergeCell ref="Q25:Q26"/>
    <mergeCell ref="Q27:R27"/>
    <mergeCell ref="P16:W16"/>
    <mergeCell ref="P17:R18"/>
    <mergeCell ref="S17:V17"/>
    <mergeCell ref="W17:W18"/>
    <mergeCell ref="P19:P21"/>
    <mergeCell ref="Q19:Q20"/>
    <mergeCell ref="Q21:R21"/>
    <mergeCell ref="P8:P10"/>
    <mergeCell ref="Q8:Q9"/>
    <mergeCell ref="Q10:R10"/>
    <mergeCell ref="P11:P13"/>
    <mergeCell ref="Q11:Q12"/>
    <mergeCell ref="Q13:R13"/>
    <mergeCell ref="P1:V1"/>
    <mergeCell ref="P2:V2"/>
    <mergeCell ref="P3:R4"/>
    <mergeCell ref="S3:U3"/>
    <mergeCell ref="V3:V4"/>
    <mergeCell ref="P5:P7"/>
    <mergeCell ref="Q5:Q6"/>
    <mergeCell ref="Q7:R7"/>
    <mergeCell ref="P15:W15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AC26"/>
  <sheetViews>
    <sheetView topLeftCell="D1" workbookViewId="0">
      <selection activeCell="G16" sqref="G16"/>
    </sheetView>
  </sheetViews>
  <sheetFormatPr defaultRowHeight="14.4" x14ac:dyDescent="0.3"/>
  <sheetData>
    <row r="1" spans="7:29" ht="15" thickBot="1" x14ac:dyDescent="0.35">
      <c r="I1" s="1745" t="s">
        <v>90</v>
      </c>
      <c r="J1" s="1746"/>
      <c r="K1" s="1746"/>
      <c r="L1" s="1746"/>
      <c r="M1" s="1746"/>
      <c r="N1" s="1746"/>
      <c r="O1" s="454"/>
      <c r="P1" s="1745" t="s">
        <v>112</v>
      </c>
      <c r="Q1" s="1746"/>
      <c r="R1" s="1746"/>
      <c r="S1" s="1746"/>
      <c r="T1" s="1746"/>
      <c r="U1" s="1746"/>
      <c r="V1" s="454"/>
      <c r="W1" s="1745" t="s">
        <v>113</v>
      </c>
      <c r="X1" s="1746"/>
      <c r="Y1" s="1746"/>
      <c r="Z1" s="1746"/>
      <c r="AA1" s="1746"/>
      <c r="AB1" s="1746"/>
      <c r="AC1" s="454"/>
    </row>
    <row r="2" spans="7:29" ht="19.2" thickBot="1" x14ac:dyDescent="0.35">
      <c r="I2" s="1747" t="s">
        <v>80</v>
      </c>
      <c r="J2" s="1748"/>
      <c r="K2" s="455" t="s">
        <v>119</v>
      </c>
      <c r="L2" s="456" t="s">
        <v>120</v>
      </c>
      <c r="M2" s="456" t="s">
        <v>121</v>
      </c>
      <c r="N2" s="457" t="s">
        <v>122</v>
      </c>
      <c r="O2" s="454"/>
      <c r="P2" s="1747" t="s">
        <v>80</v>
      </c>
      <c r="Q2" s="1748"/>
      <c r="R2" s="455" t="s">
        <v>119</v>
      </c>
      <c r="S2" s="456" t="s">
        <v>120</v>
      </c>
      <c r="T2" s="456" t="s">
        <v>121</v>
      </c>
      <c r="U2" s="457" t="s">
        <v>122</v>
      </c>
      <c r="V2" s="454"/>
      <c r="W2" s="1747" t="s">
        <v>80</v>
      </c>
      <c r="X2" s="1748"/>
      <c r="Y2" s="455" t="s">
        <v>119</v>
      </c>
      <c r="Z2" s="456" t="s">
        <v>120</v>
      </c>
      <c r="AA2" s="456" t="s">
        <v>121</v>
      </c>
      <c r="AB2" s="457" t="s">
        <v>122</v>
      </c>
      <c r="AC2" s="454"/>
    </row>
    <row r="3" spans="7:29" ht="17.399999999999999" thickBot="1" x14ac:dyDescent="0.35">
      <c r="I3" s="1749" t="s">
        <v>123</v>
      </c>
      <c r="J3" s="458" t="s">
        <v>91</v>
      </c>
      <c r="K3" s="459">
        <v>127195</v>
      </c>
      <c r="L3" s="460">
        <v>72.874830267160917</v>
      </c>
      <c r="M3" s="460">
        <v>72.874830267160917</v>
      </c>
      <c r="N3" s="461">
        <v>72.874830267160917</v>
      </c>
      <c r="O3" s="454"/>
      <c r="P3" s="1752" t="s">
        <v>123</v>
      </c>
      <c r="Q3" s="458" t="s">
        <v>91</v>
      </c>
      <c r="R3" s="459">
        <v>75149</v>
      </c>
      <c r="S3" s="460">
        <v>43.055706747489097</v>
      </c>
      <c r="T3" s="460">
        <v>59.735459408758139</v>
      </c>
      <c r="U3" s="461">
        <v>59.735459408758139</v>
      </c>
      <c r="V3" s="454"/>
      <c r="W3" s="1752" t="s">
        <v>123</v>
      </c>
      <c r="X3" s="458" t="s">
        <v>91</v>
      </c>
      <c r="Y3" s="459">
        <v>14126</v>
      </c>
      <c r="Z3" s="460">
        <v>8.0933201175668472</v>
      </c>
      <c r="AA3" s="460">
        <v>82.285780858624108</v>
      </c>
      <c r="AB3" s="461">
        <v>82.285780858624108</v>
      </c>
      <c r="AC3" s="454"/>
    </row>
    <row r="4" spans="7:29" ht="16.8" x14ac:dyDescent="0.3">
      <c r="I4" s="1750"/>
      <c r="J4" s="462" t="s">
        <v>92</v>
      </c>
      <c r="K4" s="463">
        <v>57</v>
      </c>
      <c r="L4" s="464">
        <v>3.2657457645569189E-2</v>
      </c>
      <c r="M4" s="464">
        <v>3.2657457645569189E-2</v>
      </c>
      <c r="N4" s="465">
        <v>72.907487724806487</v>
      </c>
      <c r="O4" s="454"/>
      <c r="P4" s="1750"/>
      <c r="Q4" s="462" t="s">
        <v>92</v>
      </c>
      <c r="R4" s="463">
        <v>55</v>
      </c>
      <c r="S4" s="464">
        <v>3.1511581938707109E-2</v>
      </c>
      <c r="T4" s="464">
        <v>4.3719148192014501E-2</v>
      </c>
      <c r="U4" s="465">
        <v>59.77917855695015</v>
      </c>
      <c r="V4" s="454"/>
      <c r="W4" s="1750"/>
      <c r="X4" s="462" t="s">
        <v>92</v>
      </c>
      <c r="Y4" s="463">
        <v>5</v>
      </c>
      <c r="Z4" s="464">
        <v>2.8646892671551913E-3</v>
      </c>
      <c r="AA4" s="464">
        <v>2.9125648045669014E-2</v>
      </c>
      <c r="AB4" s="465">
        <v>82.314906506669772</v>
      </c>
      <c r="AC4" s="454"/>
    </row>
    <row r="5" spans="7:29" ht="16.8" x14ac:dyDescent="0.3">
      <c r="I5" s="1750"/>
      <c r="J5" s="462" t="s">
        <v>93</v>
      </c>
      <c r="K5" s="463">
        <v>592</v>
      </c>
      <c r="L5" s="464">
        <v>0.33917920923117473</v>
      </c>
      <c r="M5" s="464">
        <v>0.33917920923117473</v>
      </c>
      <c r="N5" s="465">
        <v>73.246666934037663</v>
      </c>
      <c r="O5" s="454"/>
      <c r="P5" s="1750"/>
      <c r="Q5" s="462" t="s">
        <v>93</v>
      </c>
      <c r="R5" s="463">
        <v>334</v>
      </c>
      <c r="S5" s="464">
        <v>0.1913612430459668</v>
      </c>
      <c r="T5" s="464">
        <v>0.26549446356605166</v>
      </c>
      <c r="U5" s="465">
        <v>60.044673020516207</v>
      </c>
      <c r="V5" s="454"/>
      <c r="W5" s="1750"/>
      <c r="X5" s="462" t="s">
        <v>93</v>
      </c>
      <c r="Y5" s="463">
        <v>36</v>
      </c>
      <c r="Z5" s="464">
        <v>2.062576272351738E-2</v>
      </c>
      <c r="AA5" s="464">
        <v>0.20970466592881692</v>
      </c>
      <c r="AB5" s="465">
        <v>82.524611172598597</v>
      </c>
      <c r="AC5" s="454"/>
    </row>
    <row r="6" spans="7:29" ht="25.2" x14ac:dyDescent="0.3">
      <c r="I6" s="1750"/>
      <c r="J6" s="462" t="s">
        <v>94</v>
      </c>
      <c r="K6" s="463">
        <v>474</v>
      </c>
      <c r="L6" s="464">
        <v>0.27157254252631213</v>
      </c>
      <c r="M6" s="464">
        <v>0.27157254252631213</v>
      </c>
      <c r="N6" s="465">
        <v>73.518239476563977</v>
      </c>
      <c r="O6" s="454"/>
      <c r="P6" s="1750"/>
      <c r="Q6" s="462" t="s">
        <v>94</v>
      </c>
      <c r="R6" s="463">
        <v>448</v>
      </c>
      <c r="S6" s="464">
        <v>0.25667615833710516</v>
      </c>
      <c r="T6" s="464">
        <v>0.35611233436404538</v>
      </c>
      <c r="U6" s="465">
        <v>60.400785354880249</v>
      </c>
      <c r="V6" s="454"/>
      <c r="W6" s="1750"/>
      <c r="X6" s="462" t="s">
        <v>94</v>
      </c>
      <c r="Y6" s="463">
        <v>45</v>
      </c>
      <c r="Z6" s="464">
        <v>2.5782203404396725E-2</v>
      </c>
      <c r="AA6" s="464">
        <v>0.26213083241102114</v>
      </c>
      <c r="AB6" s="465">
        <v>82.786742005009614</v>
      </c>
      <c r="AC6" s="454"/>
    </row>
    <row r="7" spans="7:29" ht="33.6" x14ac:dyDescent="0.3">
      <c r="I7" s="1750"/>
      <c r="J7" s="462" t="s">
        <v>95</v>
      </c>
      <c r="K7" s="463">
        <v>842</v>
      </c>
      <c r="L7" s="464">
        <v>0.48241367258893431</v>
      </c>
      <c r="M7" s="464">
        <v>0.48241367258893431</v>
      </c>
      <c r="N7" s="465">
        <v>74.00065314915291</v>
      </c>
      <c r="O7" s="454"/>
      <c r="P7" s="1750"/>
      <c r="Q7" s="462" t="s">
        <v>95</v>
      </c>
      <c r="R7" s="463">
        <v>388</v>
      </c>
      <c r="S7" s="464">
        <v>0.22229988713124288</v>
      </c>
      <c r="T7" s="464">
        <v>0.308418718154575</v>
      </c>
      <c r="U7" s="465">
        <v>60.709204073034826</v>
      </c>
      <c r="V7" s="454"/>
      <c r="W7" s="1750"/>
      <c r="X7" s="462" t="s">
        <v>95</v>
      </c>
      <c r="Y7" s="463">
        <v>34</v>
      </c>
      <c r="Z7" s="464">
        <v>1.9479887016655303E-2</v>
      </c>
      <c r="AA7" s="464">
        <v>0.1980544067105493</v>
      </c>
      <c r="AB7" s="465">
        <v>82.984796411720168</v>
      </c>
      <c r="AC7" s="454"/>
    </row>
    <row r="8" spans="7:29" ht="33.6" x14ac:dyDescent="0.3">
      <c r="I8" s="1750"/>
      <c r="J8" s="462" t="s">
        <v>96</v>
      </c>
      <c r="K8" s="463">
        <v>622</v>
      </c>
      <c r="L8" s="464">
        <v>0.35636734483410587</v>
      </c>
      <c r="M8" s="464">
        <v>0.35636734483410587</v>
      </c>
      <c r="N8" s="465">
        <v>74.357020493987008</v>
      </c>
      <c r="O8" s="454"/>
      <c r="P8" s="1750"/>
      <c r="Q8" s="462" t="s">
        <v>96</v>
      </c>
      <c r="R8" s="463">
        <v>427</v>
      </c>
      <c r="S8" s="464">
        <v>0.24464446341505336</v>
      </c>
      <c r="T8" s="464">
        <v>0.33941956869073076</v>
      </c>
      <c r="U8" s="465">
        <v>61.048623641725555</v>
      </c>
      <c r="V8" s="454"/>
      <c r="W8" s="1750"/>
      <c r="X8" s="462" t="s">
        <v>96</v>
      </c>
      <c r="Y8" s="463">
        <v>71</v>
      </c>
      <c r="Z8" s="464">
        <v>4.0678587593603717E-2</v>
      </c>
      <c r="AA8" s="464">
        <v>0.41358420224850007</v>
      </c>
      <c r="AB8" s="465">
        <v>83.398380613968655</v>
      </c>
      <c r="AC8" s="454"/>
    </row>
    <row r="9" spans="7:29" x14ac:dyDescent="0.3">
      <c r="I9" s="1750"/>
      <c r="J9" s="462" t="s">
        <v>97</v>
      </c>
      <c r="K9" s="463">
        <v>96</v>
      </c>
      <c r="L9" s="464">
        <v>5.5002033929379676E-2</v>
      </c>
      <c r="M9" s="464">
        <v>5.5002033929379676E-2</v>
      </c>
      <c r="N9" s="465">
        <v>74.412022527916406</v>
      </c>
      <c r="O9" s="454"/>
      <c r="P9" s="1750"/>
      <c r="Q9" s="462" t="s">
        <v>97</v>
      </c>
      <c r="R9" s="463">
        <v>49</v>
      </c>
      <c r="S9" s="464">
        <v>2.8073954818120878E-2</v>
      </c>
      <c r="T9" s="464">
        <v>3.8949786571067464E-2</v>
      </c>
      <c r="U9" s="465">
        <v>61.087573428296629</v>
      </c>
      <c r="V9" s="454"/>
      <c r="W9" s="1750"/>
      <c r="X9" s="462" t="s">
        <v>97</v>
      </c>
      <c r="Y9" s="463">
        <v>6</v>
      </c>
      <c r="Z9" s="464">
        <v>3.4376271205862298E-3</v>
      </c>
      <c r="AA9" s="464">
        <v>3.4950777654802818E-2</v>
      </c>
      <c r="AB9" s="465">
        <v>83.433331391623469</v>
      </c>
      <c r="AC9" s="454"/>
    </row>
    <row r="10" spans="7:29" x14ac:dyDescent="0.3">
      <c r="I10" s="1750"/>
      <c r="J10" s="462" t="s">
        <v>98</v>
      </c>
      <c r="K10" s="463">
        <v>9461</v>
      </c>
      <c r="L10" s="464">
        <v>5.420565031311054</v>
      </c>
      <c r="M10" s="464">
        <v>5.420565031311054</v>
      </c>
      <c r="N10" s="465">
        <v>79.832587559227449</v>
      </c>
      <c r="O10" s="454"/>
      <c r="P10" s="1750"/>
      <c r="Q10" s="462" t="s">
        <v>98</v>
      </c>
      <c r="R10" s="463">
        <v>5837</v>
      </c>
      <c r="S10" s="464">
        <v>3.3442382504769705</v>
      </c>
      <c r="T10" s="464">
        <v>4.6397939635779748</v>
      </c>
      <c r="U10" s="465">
        <v>65.727367391874608</v>
      </c>
      <c r="V10" s="454"/>
      <c r="W10" s="1750"/>
      <c r="X10" s="462" t="s">
        <v>98</v>
      </c>
      <c r="Y10" s="463">
        <v>1229</v>
      </c>
      <c r="Z10" s="464">
        <v>0.70414062186674609</v>
      </c>
      <c r="AA10" s="464">
        <v>7.1590842896254445</v>
      </c>
      <c r="AB10" s="465">
        <v>90.592415681248909</v>
      </c>
      <c r="AC10" s="454"/>
    </row>
    <row r="11" spans="7:29" ht="16.8" x14ac:dyDescent="0.3">
      <c r="I11" s="1750"/>
      <c r="J11" s="462" t="s">
        <v>99</v>
      </c>
      <c r="K11" s="463">
        <v>171</v>
      </c>
      <c r="L11" s="464">
        <v>9.7972372936707547E-2</v>
      </c>
      <c r="M11" s="464">
        <v>9.7972372936707547E-2</v>
      </c>
      <c r="N11" s="465">
        <v>79.930559932164158</v>
      </c>
      <c r="O11" s="454"/>
      <c r="P11" s="1750"/>
      <c r="Q11" s="462" t="s">
        <v>99</v>
      </c>
      <c r="R11" s="463">
        <v>152</v>
      </c>
      <c r="S11" s="464">
        <v>8.7086553721517829E-2</v>
      </c>
      <c r="T11" s="464">
        <v>0.12082382773065825</v>
      </c>
      <c r="U11" s="465">
        <v>65.848191219605255</v>
      </c>
      <c r="V11" s="454"/>
      <c r="W11" s="1750"/>
      <c r="X11" s="462" t="s">
        <v>99</v>
      </c>
      <c r="Y11" s="463">
        <v>19</v>
      </c>
      <c r="Z11" s="464">
        <v>1.0885819215189729E-2</v>
      </c>
      <c r="AA11" s="464">
        <v>0.11067746257354227</v>
      </c>
      <c r="AB11" s="465">
        <v>90.703093143822457</v>
      </c>
      <c r="AC11" s="454"/>
    </row>
    <row r="12" spans="7:29" ht="25.2" x14ac:dyDescent="0.3">
      <c r="I12" s="1750"/>
      <c r="J12" s="462" t="s">
        <v>100</v>
      </c>
      <c r="K12" s="463">
        <v>818</v>
      </c>
      <c r="L12" s="464">
        <v>0.46866316410658931</v>
      </c>
      <c r="M12" s="464">
        <v>0.46866316410658931</v>
      </c>
      <c r="N12" s="465">
        <v>80.399223096270745</v>
      </c>
      <c r="O12" s="454"/>
      <c r="P12" s="1750"/>
      <c r="Q12" s="462" t="s">
        <v>100</v>
      </c>
      <c r="R12" s="463">
        <v>564</v>
      </c>
      <c r="S12" s="464">
        <v>0.32313694933510562</v>
      </c>
      <c r="T12" s="464">
        <v>0.44831999236902137</v>
      </c>
      <c r="U12" s="465">
        <v>66.296511211974277</v>
      </c>
      <c r="V12" s="454"/>
      <c r="W12" s="1750"/>
      <c r="X12" s="462" t="s">
        <v>100</v>
      </c>
      <c r="Y12" s="463">
        <v>113</v>
      </c>
      <c r="Z12" s="464">
        <v>6.4741977437707335E-2</v>
      </c>
      <c r="AA12" s="464">
        <v>0.6582396458321198</v>
      </c>
      <c r="AB12" s="465">
        <v>91.361332789654568</v>
      </c>
      <c r="AC12" s="454"/>
    </row>
    <row r="13" spans="7:29" ht="16.8" x14ac:dyDescent="0.3">
      <c r="I13" s="1750"/>
      <c r="J13" s="462" t="s">
        <v>101</v>
      </c>
      <c r="K13" s="463">
        <v>620</v>
      </c>
      <c r="L13" s="464">
        <v>0.35522146912724378</v>
      </c>
      <c r="M13" s="464">
        <v>0.35522146912724378</v>
      </c>
      <c r="N13" s="465">
        <v>80.754444565397989</v>
      </c>
      <c r="O13" s="454"/>
      <c r="P13" s="1750"/>
      <c r="Q13" s="462" t="s">
        <v>101</v>
      </c>
      <c r="R13" s="463">
        <v>451</v>
      </c>
      <c r="S13" s="464">
        <v>0.2583949718973983</v>
      </c>
      <c r="T13" s="464">
        <v>0.35849701517451887</v>
      </c>
      <c r="U13" s="465">
        <v>66.655008227148798</v>
      </c>
      <c r="V13" s="454"/>
      <c r="W13" s="1750"/>
      <c r="X13" s="462" t="s">
        <v>101</v>
      </c>
      <c r="Y13" s="463">
        <v>63</v>
      </c>
      <c r="Z13" s="464">
        <v>3.6095084766155416E-2</v>
      </c>
      <c r="AA13" s="464">
        <v>0.36698316537542963</v>
      </c>
      <c r="AB13" s="465">
        <v>91.728315955029998</v>
      </c>
      <c r="AC13" s="454"/>
    </row>
    <row r="14" spans="7:29" ht="25.2" x14ac:dyDescent="0.3">
      <c r="I14" s="1750"/>
      <c r="J14" s="462" t="s">
        <v>102</v>
      </c>
      <c r="K14" s="463">
        <v>573</v>
      </c>
      <c r="L14" s="464">
        <v>0.32829339001598495</v>
      </c>
      <c r="M14" s="464">
        <v>0.32829339001598495</v>
      </c>
      <c r="N14" s="465">
        <v>81.082737955413975</v>
      </c>
      <c r="O14" s="454"/>
      <c r="P14" s="1750"/>
      <c r="Q14" s="462" t="s">
        <v>102</v>
      </c>
      <c r="R14" s="463">
        <v>523</v>
      </c>
      <c r="S14" s="464">
        <v>0.29964649734443305</v>
      </c>
      <c r="T14" s="464">
        <v>0.41572935462588334</v>
      </c>
      <c r="U14" s="465">
        <v>67.070737581774679</v>
      </c>
      <c r="V14" s="454"/>
      <c r="W14" s="1750"/>
      <c r="X14" s="462" t="s">
        <v>102</v>
      </c>
      <c r="Y14" s="463">
        <v>106</v>
      </c>
      <c r="Z14" s="464">
        <v>6.0731412463690057E-2</v>
      </c>
      <c r="AA14" s="464">
        <v>0.61746373856818315</v>
      </c>
      <c r="AB14" s="465">
        <v>92.345779693598189</v>
      </c>
      <c r="AC14" s="454"/>
    </row>
    <row r="15" spans="7:29" ht="16.8" x14ac:dyDescent="0.3">
      <c r="I15" s="1750"/>
      <c r="J15" s="462" t="s">
        <v>103</v>
      </c>
      <c r="K15" s="463">
        <v>203</v>
      </c>
      <c r="L15" s="464">
        <v>0.11630638424650079</v>
      </c>
      <c r="M15" s="464">
        <v>0.11630638424650079</v>
      </c>
      <c r="N15" s="465">
        <v>81.199044339660475</v>
      </c>
      <c r="O15" s="454"/>
      <c r="P15" s="1750"/>
      <c r="Q15" s="462" t="s">
        <v>103</v>
      </c>
      <c r="R15" s="463">
        <v>138</v>
      </c>
      <c r="S15" s="464">
        <v>7.9065423773483287E-2</v>
      </c>
      <c r="T15" s="464">
        <v>0.10969531728178183</v>
      </c>
      <c r="U15" s="465">
        <v>67.18043289905647</v>
      </c>
      <c r="V15" s="454"/>
      <c r="W15" s="1750"/>
      <c r="X15" s="462" t="s">
        <v>103</v>
      </c>
      <c r="Y15" s="463">
        <v>15</v>
      </c>
      <c r="Z15" s="464">
        <v>8.5940678014655748E-3</v>
      </c>
      <c r="AA15" s="464">
        <v>8.7376944137007057E-2</v>
      </c>
      <c r="AB15" s="465">
        <v>92.433156637735195</v>
      </c>
      <c r="AC15" s="454"/>
    </row>
    <row r="16" spans="7:29" x14ac:dyDescent="0.3">
      <c r="G16" s="221">
        <f>K16+R16+Y16</f>
        <v>17437</v>
      </c>
      <c r="I16" s="1750"/>
      <c r="J16" s="462" t="s">
        <v>104</v>
      </c>
      <c r="K16" s="463">
        <v>5387</v>
      </c>
      <c r="L16" s="464">
        <v>3.0864162164330038</v>
      </c>
      <c r="M16" s="464">
        <v>3.0864162164330038</v>
      </c>
      <c r="N16" s="465">
        <v>84.285460556093483</v>
      </c>
      <c r="O16" s="454"/>
      <c r="P16" s="1750"/>
      <c r="Q16" s="462" t="s">
        <v>104</v>
      </c>
      <c r="R16" s="463">
        <v>11692</v>
      </c>
      <c r="S16" s="464">
        <v>6.6987893823157005</v>
      </c>
      <c r="T16" s="464">
        <v>9.2938960120187915</v>
      </c>
      <c r="U16" s="465">
        <v>76.474328911075247</v>
      </c>
      <c r="V16" s="454"/>
      <c r="W16" s="1750"/>
      <c r="X16" s="462" t="s">
        <v>104</v>
      </c>
      <c r="Y16" s="463">
        <v>358</v>
      </c>
      <c r="Z16" s="464">
        <v>0.20511175152831174</v>
      </c>
      <c r="AA16" s="464">
        <v>2.0853964000699015</v>
      </c>
      <c r="AB16" s="465">
        <v>94.518553037805091</v>
      </c>
      <c r="AC16" s="454"/>
    </row>
    <row r="17" spans="7:29" x14ac:dyDescent="0.3">
      <c r="G17" s="221">
        <f>K17+R17+Y17</f>
        <v>12489</v>
      </c>
      <c r="I17" s="1750"/>
      <c r="J17" s="462" t="s">
        <v>105</v>
      </c>
      <c r="K17" s="463">
        <v>5630</v>
      </c>
      <c r="L17" s="464">
        <v>3.2256401148167462</v>
      </c>
      <c r="M17" s="464">
        <v>3.2256401148167462</v>
      </c>
      <c r="N17" s="465">
        <v>87.511100670910224</v>
      </c>
      <c r="O17" s="454"/>
      <c r="P17" s="1750"/>
      <c r="Q17" s="462" t="s">
        <v>105</v>
      </c>
      <c r="R17" s="463">
        <v>6725</v>
      </c>
      <c r="S17" s="464">
        <v>3.8530070643237333</v>
      </c>
      <c r="T17" s="464">
        <v>5.3456594834781361</v>
      </c>
      <c r="U17" s="465">
        <v>81.819988394553391</v>
      </c>
      <c r="V17" s="454"/>
      <c r="W17" s="1750"/>
      <c r="X17" s="462" t="s">
        <v>105</v>
      </c>
      <c r="Y17" s="463">
        <v>134</v>
      </c>
      <c r="Z17" s="464">
        <v>7.6773672359759126E-2</v>
      </c>
      <c r="AA17" s="464">
        <v>0.78056736762392964</v>
      </c>
      <c r="AB17" s="465">
        <v>95.299120405429022</v>
      </c>
      <c r="AC17" s="454"/>
    </row>
    <row r="18" spans="7:29" ht="16.8" x14ac:dyDescent="0.3">
      <c r="G18" s="221">
        <f t="shared" ref="G18:G19" si="0">K18+R18+Y18</f>
        <v>37847</v>
      </c>
      <c r="I18" s="1750"/>
      <c r="J18" s="462" t="s">
        <v>106</v>
      </c>
      <c r="K18" s="463">
        <v>18052</v>
      </c>
      <c r="L18" s="464">
        <v>10.342674130137103</v>
      </c>
      <c r="M18" s="464">
        <v>10.342674130137103</v>
      </c>
      <c r="N18" s="465">
        <v>97.853774801047336</v>
      </c>
      <c r="O18" s="454"/>
      <c r="P18" s="1750"/>
      <c r="Q18" s="462" t="s">
        <v>106</v>
      </c>
      <c r="R18" s="463">
        <v>19116</v>
      </c>
      <c r="S18" s="464">
        <v>10.952280006187728</v>
      </c>
      <c r="T18" s="464">
        <v>15.195186124337257</v>
      </c>
      <c r="U18" s="465">
        <v>97.015174518890646</v>
      </c>
      <c r="V18" s="454"/>
      <c r="W18" s="1750"/>
      <c r="X18" s="462" t="s">
        <v>106</v>
      </c>
      <c r="Y18" s="463">
        <v>679</v>
      </c>
      <c r="Z18" s="464">
        <v>0.38902480247967502</v>
      </c>
      <c r="AA18" s="464">
        <v>3.9552630046018522</v>
      </c>
      <c r="AB18" s="465">
        <v>99.254383410030883</v>
      </c>
      <c r="AC18" s="454"/>
    </row>
    <row r="19" spans="7:29" ht="16.8" x14ac:dyDescent="0.3">
      <c r="G19" s="221">
        <f t="shared" si="0"/>
        <v>5034</v>
      </c>
      <c r="I19" s="1750"/>
      <c r="J19" s="462" t="s">
        <v>107</v>
      </c>
      <c r="K19" s="463">
        <v>2304</v>
      </c>
      <c r="L19" s="464">
        <v>1.3200488143051123</v>
      </c>
      <c r="M19" s="464">
        <v>1.3200488143051123</v>
      </c>
      <c r="N19" s="465">
        <v>99.173823615352447</v>
      </c>
      <c r="O19" s="454"/>
      <c r="P19" s="1750"/>
      <c r="Q19" s="462" t="s">
        <v>107</v>
      </c>
      <c r="R19" s="463">
        <v>2669</v>
      </c>
      <c r="S19" s="464">
        <v>1.5291711308074412</v>
      </c>
      <c r="T19" s="464">
        <v>2.1215710277179398</v>
      </c>
      <c r="U19" s="465">
        <v>99.13674554660858</v>
      </c>
      <c r="V19" s="454"/>
      <c r="W19" s="1750"/>
      <c r="X19" s="462" t="s">
        <v>107</v>
      </c>
      <c r="Y19" s="463">
        <v>61</v>
      </c>
      <c r="Z19" s="464">
        <v>3.4949209059293343E-2</v>
      </c>
      <c r="AA19" s="464">
        <v>0.35533290615716195</v>
      </c>
      <c r="AB19" s="465">
        <v>99.609716316188042</v>
      </c>
      <c r="AC19" s="454"/>
    </row>
    <row r="20" spans="7:29" ht="16.8" x14ac:dyDescent="0.3">
      <c r="I20" s="1750"/>
      <c r="J20" s="462" t="s">
        <v>108</v>
      </c>
      <c r="K20" s="463">
        <v>191</v>
      </c>
      <c r="L20" s="464">
        <v>0.10943113000532831</v>
      </c>
      <c r="M20" s="464">
        <v>0.10943113000532831</v>
      </c>
      <c r="N20" s="465">
        <v>99.28325474535778</v>
      </c>
      <c r="O20" s="454"/>
      <c r="P20" s="1750"/>
      <c r="Q20" s="462" t="s">
        <v>108</v>
      </c>
      <c r="R20" s="463">
        <v>165</v>
      </c>
      <c r="S20" s="464">
        <v>9.4534745816121327E-2</v>
      </c>
      <c r="T20" s="464">
        <v>0.1311574445760435</v>
      </c>
      <c r="U20" s="465">
        <v>99.267902991184627</v>
      </c>
      <c r="V20" s="454"/>
      <c r="W20" s="1750"/>
      <c r="X20" s="462" t="s">
        <v>108</v>
      </c>
      <c r="Y20" s="463">
        <v>15</v>
      </c>
      <c r="Z20" s="464">
        <v>8.5940678014655748E-3</v>
      </c>
      <c r="AA20" s="464">
        <v>8.7376944137007057E-2</v>
      </c>
      <c r="AB20" s="465">
        <v>99.697093260325047</v>
      </c>
      <c r="AC20" s="454"/>
    </row>
    <row r="21" spans="7:29" ht="33.6" x14ac:dyDescent="0.3">
      <c r="I21" s="1750"/>
      <c r="J21" s="462" t="s">
        <v>109</v>
      </c>
      <c r="K21" s="463">
        <v>12</v>
      </c>
      <c r="L21" s="464">
        <v>6.8752542411724595E-3</v>
      </c>
      <c r="M21" s="464">
        <v>6.8752542411724595E-3</v>
      </c>
      <c r="N21" s="465">
        <v>99.290129999598946</v>
      </c>
      <c r="O21" s="454"/>
      <c r="P21" s="1750"/>
      <c r="Q21" s="462" t="s">
        <v>109</v>
      </c>
      <c r="R21" s="463">
        <v>19</v>
      </c>
      <c r="S21" s="464">
        <v>1.0885819215189729E-2</v>
      </c>
      <c r="T21" s="464">
        <v>1.5102978466332281E-2</v>
      </c>
      <c r="U21" s="465">
        <v>99.283005969650958</v>
      </c>
      <c r="V21" s="454"/>
      <c r="W21" s="1750"/>
      <c r="X21" s="462" t="s">
        <v>110</v>
      </c>
      <c r="Y21" s="463">
        <v>4</v>
      </c>
      <c r="Z21" s="464">
        <v>2.2917514137241533E-3</v>
      </c>
      <c r="AA21" s="464">
        <v>2.3300518436535213E-2</v>
      </c>
      <c r="AB21" s="465">
        <v>99.720393778761576</v>
      </c>
      <c r="AC21" s="454"/>
    </row>
    <row r="22" spans="7:29" ht="16.8" x14ac:dyDescent="0.3">
      <c r="I22" s="1750"/>
      <c r="J22" s="462" t="s">
        <v>110</v>
      </c>
      <c r="K22" s="463">
        <v>889</v>
      </c>
      <c r="L22" s="464">
        <v>0.50934175170019313</v>
      </c>
      <c r="M22" s="464">
        <v>0.50934175170019313</v>
      </c>
      <c r="N22" s="465">
        <v>99.799471751299137</v>
      </c>
      <c r="O22" s="454"/>
      <c r="P22" s="1750"/>
      <c r="Q22" s="462" t="s">
        <v>110</v>
      </c>
      <c r="R22" s="463">
        <v>710</v>
      </c>
      <c r="S22" s="464">
        <v>0.40678587593603721</v>
      </c>
      <c r="T22" s="464">
        <v>0.56437445847873258</v>
      </c>
      <c r="U22" s="465">
        <v>99.847380428129696</v>
      </c>
      <c r="V22" s="454"/>
      <c r="W22" s="1750"/>
      <c r="X22" s="462" t="s">
        <v>111</v>
      </c>
      <c r="Y22" s="463">
        <v>48</v>
      </c>
      <c r="Z22" s="464">
        <v>2.7501016964689838E-2</v>
      </c>
      <c r="AA22" s="464">
        <v>0.27960622123842255</v>
      </c>
      <c r="AB22" s="465">
        <v>100</v>
      </c>
      <c r="AC22" s="454"/>
    </row>
    <row r="23" spans="7:29" x14ac:dyDescent="0.3">
      <c r="I23" s="1750"/>
      <c r="J23" s="462" t="s">
        <v>111</v>
      </c>
      <c r="K23" s="463">
        <v>350</v>
      </c>
      <c r="L23" s="464">
        <v>0.20052824870086342</v>
      </c>
      <c r="M23" s="464">
        <v>0.20052824870086342</v>
      </c>
      <c r="N23" s="465">
        <v>100</v>
      </c>
      <c r="O23" s="454"/>
      <c r="P23" s="1750"/>
      <c r="Q23" s="462" t="s">
        <v>111</v>
      </c>
      <c r="R23" s="463">
        <v>192</v>
      </c>
      <c r="S23" s="464">
        <v>0.11000406785875935</v>
      </c>
      <c r="T23" s="464">
        <v>0.15261957187030517</v>
      </c>
      <c r="U23" s="465">
        <v>100</v>
      </c>
      <c r="V23" s="454"/>
      <c r="W23" s="1750"/>
      <c r="X23" s="462" t="s">
        <v>82</v>
      </c>
      <c r="Y23" s="463">
        <v>17167</v>
      </c>
      <c r="Z23" s="464">
        <v>9.8356241298506362</v>
      </c>
      <c r="AA23" s="464">
        <v>100</v>
      </c>
      <c r="AB23" s="466"/>
      <c r="AC23" s="454"/>
    </row>
    <row r="24" spans="7:29" ht="17.399999999999999" thickBot="1" x14ac:dyDescent="0.35">
      <c r="I24" s="1751"/>
      <c r="J24" s="473" t="s">
        <v>82</v>
      </c>
      <c r="K24" s="469">
        <v>174539</v>
      </c>
      <c r="L24" s="470">
        <v>100</v>
      </c>
      <c r="M24" s="470">
        <v>100</v>
      </c>
      <c r="N24" s="472"/>
      <c r="O24" s="454"/>
      <c r="P24" s="1750"/>
      <c r="Q24" s="462" t="s">
        <v>82</v>
      </c>
      <c r="R24" s="463">
        <v>125803</v>
      </c>
      <c r="S24" s="464">
        <v>72.077300775184909</v>
      </c>
      <c r="T24" s="464">
        <v>100</v>
      </c>
      <c r="U24" s="466"/>
      <c r="V24" s="454"/>
      <c r="W24" s="467" t="s">
        <v>129</v>
      </c>
      <c r="X24" s="462" t="s">
        <v>130</v>
      </c>
      <c r="Y24" s="463">
        <v>157372</v>
      </c>
      <c r="Z24" s="464">
        <v>90.164375870149357</v>
      </c>
      <c r="AA24" s="468"/>
      <c r="AB24" s="466"/>
      <c r="AC24" s="454"/>
    </row>
    <row r="25" spans="7:29" ht="17.399999999999999" thickBot="1" x14ac:dyDescent="0.35">
      <c r="P25" s="467" t="s">
        <v>129</v>
      </c>
      <c r="Q25" s="462" t="s">
        <v>130</v>
      </c>
      <c r="R25" s="463">
        <v>48736</v>
      </c>
      <c r="S25" s="464">
        <v>27.922699224815084</v>
      </c>
      <c r="T25" s="468"/>
      <c r="U25" s="466"/>
      <c r="V25" s="454"/>
      <c r="W25" s="1743" t="s">
        <v>82</v>
      </c>
      <c r="X25" s="1744"/>
      <c r="Y25" s="469">
        <v>174539</v>
      </c>
      <c r="Z25" s="470">
        <v>100</v>
      </c>
      <c r="AA25" s="471"/>
      <c r="AB25" s="472"/>
      <c r="AC25" s="454"/>
    </row>
    <row r="26" spans="7:29" ht="15" thickBot="1" x14ac:dyDescent="0.35">
      <c r="P26" s="1743" t="s">
        <v>82</v>
      </c>
      <c r="Q26" s="1744"/>
      <c r="R26" s="469">
        <v>174539</v>
      </c>
      <c r="S26" s="470">
        <v>100</v>
      </c>
      <c r="T26" s="471"/>
      <c r="U26" s="472"/>
      <c r="V26" s="454"/>
    </row>
  </sheetData>
  <mergeCells count="11">
    <mergeCell ref="P26:Q26"/>
    <mergeCell ref="I1:N1"/>
    <mergeCell ref="I2:J2"/>
    <mergeCell ref="I3:I24"/>
    <mergeCell ref="W1:AB1"/>
    <mergeCell ref="W2:X2"/>
    <mergeCell ref="W3:W23"/>
    <mergeCell ref="W25:X25"/>
    <mergeCell ref="P1:U1"/>
    <mergeCell ref="P2:Q2"/>
    <mergeCell ref="P3:P24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1"/>
  <sheetViews>
    <sheetView topLeftCell="A38" workbookViewId="0">
      <selection activeCell="S61" sqref="S61"/>
    </sheetView>
  </sheetViews>
  <sheetFormatPr defaultRowHeight="14.4" x14ac:dyDescent="0.3"/>
  <sheetData>
    <row r="1" spans="1:19" x14ac:dyDescent="0.3">
      <c r="A1" s="1766" t="s">
        <v>260</v>
      </c>
      <c r="B1" s="1757"/>
      <c r="C1" s="1757"/>
      <c r="D1" s="1757"/>
      <c r="E1" s="1757"/>
      <c r="F1" s="1757"/>
      <c r="G1" s="1757"/>
      <c r="H1" s="1757"/>
      <c r="I1" s="1757"/>
      <c r="J1" s="1757"/>
      <c r="K1" s="1757"/>
      <c r="L1" s="1757"/>
      <c r="M1" s="1757"/>
      <c r="N1" s="1757"/>
      <c r="O1" s="1757"/>
      <c r="P1" s="1757"/>
      <c r="Q1" s="1757"/>
      <c r="R1" s="1757"/>
      <c r="S1" s="675"/>
    </row>
    <row r="2" spans="1:19" ht="15" thickBot="1" x14ac:dyDescent="0.35">
      <c r="A2" s="1767" t="s">
        <v>79</v>
      </c>
      <c r="B2" s="1757"/>
      <c r="C2" s="1757"/>
      <c r="D2" s="1757"/>
      <c r="E2" s="1757"/>
      <c r="F2" s="1757"/>
      <c r="G2" s="1757"/>
      <c r="H2" s="1757"/>
      <c r="I2" s="1757"/>
      <c r="J2" s="1757"/>
      <c r="K2" s="1757"/>
      <c r="L2" s="1757"/>
      <c r="M2" s="1757"/>
      <c r="N2" s="1757"/>
      <c r="O2" s="1757"/>
      <c r="P2" s="1757"/>
      <c r="Q2" s="1757"/>
      <c r="R2" s="1757"/>
      <c r="S2" s="675"/>
    </row>
    <row r="3" spans="1:19" ht="15" thickBot="1" x14ac:dyDescent="0.35">
      <c r="A3" s="1768" t="s">
        <v>90</v>
      </c>
      <c r="B3" s="1769"/>
      <c r="C3" s="1770"/>
      <c r="D3" s="1772" t="s">
        <v>113</v>
      </c>
      <c r="E3" s="1773"/>
      <c r="F3" s="1773"/>
      <c r="G3" s="1773"/>
      <c r="H3" s="1773"/>
      <c r="I3" s="1773"/>
      <c r="J3" s="1773"/>
      <c r="K3" s="1773"/>
      <c r="L3" s="1773"/>
      <c r="M3" s="1773"/>
      <c r="N3" s="1773"/>
      <c r="O3" s="1773"/>
      <c r="P3" s="1773"/>
      <c r="Q3" s="1774"/>
      <c r="R3" s="1775" t="s">
        <v>82</v>
      </c>
      <c r="S3" s="675"/>
    </row>
    <row r="4" spans="1:19" ht="36" thickBot="1" x14ac:dyDescent="0.35">
      <c r="A4" s="1761"/>
      <c r="B4" s="1771"/>
      <c r="C4" s="1763"/>
      <c r="D4" s="676" t="s">
        <v>91</v>
      </c>
      <c r="E4" s="677" t="s">
        <v>94</v>
      </c>
      <c r="F4" s="677" t="s">
        <v>96</v>
      </c>
      <c r="G4" s="677" t="s">
        <v>98</v>
      </c>
      <c r="H4" s="677" t="s">
        <v>99</v>
      </c>
      <c r="I4" s="677" t="s">
        <v>100</v>
      </c>
      <c r="J4" s="677" t="s">
        <v>101</v>
      </c>
      <c r="K4" s="677" t="s">
        <v>102</v>
      </c>
      <c r="L4" s="677" t="s">
        <v>103</v>
      </c>
      <c r="M4" s="677" t="s">
        <v>104</v>
      </c>
      <c r="N4" s="677" t="s">
        <v>105</v>
      </c>
      <c r="O4" s="677" t="s">
        <v>106</v>
      </c>
      <c r="P4" s="677" t="s">
        <v>107</v>
      </c>
      <c r="Q4" s="677" t="s">
        <v>111</v>
      </c>
      <c r="R4" s="1776"/>
      <c r="S4" s="675"/>
    </row>
    <row r="5" spans="1:19" ht="16.8" x14ac:dyDescent="0.3">
      <c r="A5" s="1764" t="s">
        <v>91</v>
      </c>
      <c r="B5" s="1765" t="s">
        <v>112</v>
      </c>
      <c r="C5" s="678" t="s">
        <v>91</v>
      </c>
      <c r="D5" s="679">
        <v>96</v>
      </c>
      <c r="E5" s="680">
        <v>0</v>
      </c>
      <c r="F5" s="680">
        <v>1</v>
      </c>
      <c r="G5" s="680">
        <v>11</v>
      </c>
      <c r="H5" s="680">
        <v>1</v>
      </c>
      <c r="I5" s="681"/>
      <c r="J5" s="680">
        <v>0</v>
      </c>
      <c r="K5" s="680">
        <v>1</v>
      </c>
      <c r="L5" s="681"/>
      <c r="M5" s="680">
        <v>3</v>
      </c>
      <c r="N5" s="680">
        <v>2</v>
      </c>
      <c r="O5" s="680">
        <v>5</v>
      </c>
      <c r="P5" s="680">
        <v>1</v>
      </c>
      <c r="Q5" s="681"/>
      <c r="R5" s="682">
        <v>121</v>
      </c>
      <c r="S5" s="675"/>
    </row>
    <row r="6" spans="1:19" x14ac:dyDescent="0.3">
      <c r="A6" s="1754"/>
      <c r="B6" s="1757"/>
      <c r="C6" s="683" t="s">
        <v>98</v>
      </c>
      <c r="D6" s="684">
        <v>8</v>
      </c>
      <c r="E6" s="685">
        <v>0</v>
      </c>
      <c r="F6" s="685">
        <v>0</v>
      </c>
      <c r="G6" s="685">
        <v>5</v>
      </c>
      <c r="H6" s="685">
        <v>0</v>
      </c>
      <c r="I6" s="686"/>
      <c r="J6" s="685">
        <v>0</v>
      </c>
      <c r="K6" s="685">
        <v>1</v>
      </c>
      <c r="L6" s="686"/>
      <c r="M6" s="685">
        <v>1</v>
      </c>
      <c r="N6" s="685">
        <v>0</v>
      </c>
      <c r="O6" s="685">
        <v>1</v>
      </c>
      <c r="P6" s="685">
        <v>1</v>
      </c>
      <c r="Q6" s="686"/>
      <c r="R6" s="687">
        <v>17</v>
      </c>
      <c r="S6" s="675"/>
    </row>
    <row r="7" spans="1:19" ht="16.8" x14ac:dyDescent="0.3">
      <c r="A7" s="1754"/>
      <c r="B7" s="1757"/>
      <c r="C7" s="683" t="s">
        <v>99</v>
      </c>
      <c r="D7" s="684">
        <v>1</v>
      </c>
      <c r="E7" s="685">
        <v>0</v>
      </c>
      <c r="F7" s="685">
        <v>0</v>
      </c>
      <c r="G7" s="685">
        <v>0</v>
      </c>
      <c r="H7" s="685">
        <v>0</v>
      </c>
      <c r="I7" s="686"/>
      <c r="J7" s="685">
        <v>0</v>
      </c>
      <c r="K7" s="685">
        <v>0</v>
      </c>
      <c r="L7" s="686"/>
      <c r="M7" s="685">
        <v>0</v>
      </c>
      <c r="N7" s="685">
        <v>0</v>
      </c>
      <c r="O7" s="685">
        <v>0</v>
      </c>
      <c r="P7" s="685">
        <v>0</v>
      </c>
      <c r="Q7" s="686"/>
      <c r="R7" s="687">
        <v>1</v>
      </c>
      <c r="S7" s="675"/>
    </row>
    <row r="8" spans="1:19" ht="25.2" x14ac:dyDescent="0.3">
      <c r="A8" s="1754"/>
      <c r="B8" s="1757"/>
      <c r="C8" s="683" t="s">
        <v>100</v>
      </c>
      <c r="D8" s="684">
        <v>2</v>
      </c>
      <c r="E8" s="685">
        <v>0</v>
      </c>
      <c r="F8" s="685">
        <v>0</v>
      </c>
      <c r="G8" s="685">
        <v>2</v>
      </c>
      <c r="H8" s="685">
        <v>0</v>
      </c>
      <c r="I8" s="686"/>
      <c r="J8" s="685">
        <v>0</v>
      </c>
      <c r="K8" s="685">
        <v>0</v>
      </c>
      <c r="L8" s="686"/>
      <c r="M8" s="685">
        <v>0</v>
      </c>
      <c r="N8" s="685">
        <v>0</v>
      </c>
      <c r="O8" s="685">
        <v>0</v>
      </c>
      <c r="P8" s="685">
        <v>0</v>
      </c>
      <c r="Q8" s="686"/>
      <c r="R8" s="687">
        <v>4</v>
      </c>
      <c r="S8" s="675"/>
    </row>
    <row r="9" spans="1:19" ht="25.2" x14ac:dyDescent="0.3">
      <c r="A9" s="1754"/>
      <c r="B9" s="1757"/>
      <c r="C9" s="683" t="s">
        <v>102</v>
      </c>
      <c r="D9" s="684">
        <v>0</v>
      </c>
      <c r="E9" s="685">
        <v>0</v>
      </c>
      <c r="F9" s="685">
        <v>0</v>
      </c>
      <c r="G9" s="685">
        <v>2</v>
      </c>
      <c r="H9" s="685">
        <v>0</v>
      </c>
      <c r="I9" s="686"/>
      <c r="J9" s="685">
        <v>1</v>
      </c>
      <c r="K9" s="685">
        <v>1</v>
      </c>
      <c r="L9" s="686"/>
      <c r="M9" s="685">
        <v>0</v>
      </c>
      <c r="N9" s="685">
        <v>0</v>
      </c>
      <c r="O9" s="685">
        <v>0</v>
      </c>
      <c r="P9" s="685">
        <v>0</v>
      </c>
      <c r="Q9" s="686"/>
      <c r="R9" s="687">
        <v>4</v>
      </c>
      <c r="S9" s="675"/>
    </row>
    <row r="10" spans="1:19" ht="16.8" x14ac:dyDescent="0.3">
      <c r="A10" s="1754"/>
      <c r="B10" s="1757"/>
      <c r="C10" s="683" t="s">
        <v>103</v>
      </c>
      <c r="D10" s="684">
        <v>0</v>
      </c>
      <c r="E10" s="685">
        <v>0</v>
      </c>
      <c r="F10" s="685">
        <v>0</v>
      </c>
      <c r="G10" s="685">
        <v>1</v>
      </c>
      <c r="H10" s="685">
        <v>0</v>
      </c>
      <c r="I10" s="686"/>
      <c r="J10" s="685">
        <v>0</v>
      </c>
      <c r="K10" s="685">
        <v>0</v>
      </c>
      <c r="L10" s="686"/>
      <c r="M10" s="685">
        <v>0</v>
      </c>
      <c r="N10" s="685">
        <v>0</v>
      </c>
      <c r="O10" s="685">
        <v>0</v>
      </c>
      <c r="P10" s="685">
        <v>0</v>
      </c>
      <c r="Q10" s="686"/>
      <c r="R10" s="687">
        <v>1</v>
      </c>
      <c r="S10" s="675"/>
    </row>
    <row r="11" spans="1:19" x14ac:dyDescent="0.3">
      <c r="A11" s="1754"/>
      <c r="B11" s="1757"/>
      <c r="C11" s="683" t="s">
        <v>104</v>
      </c>
      <c r="D11" s="684">
        <v>1</v>
      </c>
      <c r="E11" s="685">
        <v>0</v>
      </c>
      <c r="F11" s="685">
        <v>0</v>
      </c>
      <c r="G11" s="685">
        <v>0</v>
      </c>
      <c r="H11" s="685">
        <v>0</v>
      </c>
      <c r="I11" s="686"/>
      <c r="J11" s="685">
        <v>0</v>
      </c>
      <c r="K11" s="685">
        <v>0</v>
      </c>
      <c r="L11" s="686"/>
      <c r="M11" s="685">
        <v>3</v>
      </c>
      <c r="N11" s="685">
        <v>0</v>
      </c>
      <c r="O11" s="685">
        <v>1</v>
      </c>
      <c r="P11" s="685">
        <v>0</v>
      </c>
      <c r="Q11" s="686"/>
      <c r="R11" s="687">
        <v>5</v>
      </c>
      <c r="S11" s="675"/>
    </row>
    <row r="12" spans="1:19" x14ac:dyDescent="0.3">
      <c r="A12" s="1754"/>
      <c r="B12" s="1757"/>
      <c r="C12" s="683" t="s">
        <v>105</v>
      </c>
      <c r="D12" s="684">
        <v>3</v>
      </c>
      <c r="E12" s="685">
        <v>0</v>
      </c>
      <c r="F12" s="685">
        <v>0</v>
      </c>
      <c r="G12" s="685">
        <v>1</v>
      </c>
      <c r="H12" s="685">
        <v>0</v>
      </c>
      <c r="I12" s="686"/>
      <c r="J12" s="685">
        <v>0</v>
      </c>
      <c r="K12" s="685">
        <v>0</v>
      </c>
      <c r="L12" s="686"/>
      <c r="M12" s="685">
        <v>0</v>
      </c>
      <c r="N12" s="685">
        <v>1</v>
      </c>
      <c r="O12" s="685">
        <v>0</v>
      </c>
      <c r="P12" s="685">
        <v>0</v>
      </c>
      <c r="Q12" s="686"/>
      <c r="R12" s="687">
        <v>5</v>
      </c>
      <c r="S12" s="675"/>
    </row>
    <row r="13" spans="1:19" ht="16.8" x14ac:dyDescent="0.3">
      <c r="A13" s="1754"/>
      <c r="B13" s="1757"/>
      <c r="C13" s="683" t="s">
        <v>106</v>
      </c>
      <c r="D13" s="684">
        <v>5</v>
      </c>
      <c r="E13" s="685">
        <v>1</v>
      </c>
      <c r="F13" s="685">
        <v>0</v>
      </c>
      <c r="G13" s="685">
        <v>1</v>
      </c>
      <c r="H13" s="685">
        <v>0</v>
      </c>
      <c r="I13" s="686"/>
      <c r="J13" s="685">
        <v>0</v>
      </c>
      <c r="K13" s="685">
        <v>0</v>
      </c>
      <c r="L13" s="686"/>
      <c r="M13" s="685">
        <v>1</v>
      </c>
      <c r="N13" s="685">
        <v>0</v>
      </c>
      <c r="O13" s="685">
        <v>5</v>
      </c>
      <c r="P13" s="685">
        <v>0</v>
      </c>
      <c r="Q13" s="686"/>
      <c r="R13" s="687">
        <v>13</v>
      </c>
      <c r="S13" s="675"/>
    </row>
    <row r="14" spans="1:19" ht="16.8" x14ac:dyDescent="0.3">
      <c r="A14" s="1754"/>
      <c r="B14" s="1757"/>
      <c r="C14" s="683" t="s">
        <v>107</v>
      </c>
      <c r="D14" s="684">
        <v>3</v>
      </c>
      <c r="E14" s="685">
        <v>0</v>
      </c>
      <c r="F14" s="685">
        <v>0</v>
      </c>
      <c r="G14" s="685">
        <v>0</v>
      </c>
      <c r="H14" s="685">
        <v>0</v>
      </c>
      <c r="I14" s="686"/>
      <c r="J14" s="685">
        <v>0</v>
      </c>
      <c r="K14" s="685">
        <v>0</v>
      </c>
      <c r="L14" s="686"/>
      <c r="M14" s="685">
        <v>0</v>
      </c>
      <c r="N14" s="685">
        <v>0</v>
      </c>
      <c r="O14" s="685">
        <v>0</v>
      </c>
      <c r="P14" s="685">
        <v>1</v>
      </c>
      <c r="Q14" s="686"/>
      <c r="R14" s="687">
        <v>4</v>
      </c>
      <c r="S14" s="675"/>
    </row>
    <row r="15" spans="1:19" x14ac:dyDescent="0.3">
      <c r="A15" s="1755"/>
      <c r="B15" s="1758" t="s">
        <v>82</v>
      </c>
      <c r="C15" s="1759"/>
      <c r="D15" s="688">
        <v>119</v>
      </c>
      <c r="E15" s="689">
        <v>1</v>
      </c>
      <c r="F15" s="689">
        <v>1</v>
      </c>
      <c r="G15" s="689">
        <v>23</v>
      </c>
      <c r="H15" s="689">
        <v>1</v>
      </c>
      <c r="I15" s="690"/>
      <c r="J15" s="689">
        <v>1</v>
      </c>
      <c r="K15" s="689">
        <v>3</v>
      </c>
      <c r="L15" s="690"/>
      <c r="M15" s="689">
        <v>8</v>
      </c>
      <c r="N15" s="689">
        <v>3</v>
      </c>
      <c r="O15" s="689">
        <v>12</v>
      </c>
      <c r="P15" s="689">
        <v>3</v>
      </c>
      <c r="Q15" s="690"/>
      <c r="R15" s="691">
        <v>175</v>
      </c>
      <c r="S15" s="675"/>
    </row>
    <row r="16" spans="1:19" ht="25.2" x14ac:dyDescent="0.3">
      <c r="A16" s="1753" t="s">
        <v>93</v>
      </c>
      <c r="B16" s="692" t="s">
        <v>112</v>
      </c>
      <c r="C16" s="693" t="s">
        <v>98</v>
      </c>
      <c r="D16" s="694"/>
      <c r="E16" s="695"/>
      <c r="F16" s="695"/>
      <c r="G16" s="695"/>
      <c r="H16" s="695"/>
      <c r="I16" s="695"/>
      <c r="J16" s="695"/>
      <c r="K16" s="695"/>
      <c r="L16" s="695"/>
      <c r="M16" s="695"/>
      <c r="N16" s="695"/>
      <c r="O16" s="696">
        <v>1</v>
      </c>
      <c r="P16" s="695"/>
      <c r="Q16" s="695"/>
      <c r="R16" s="697">
        <v>1</v>
      </c>
      <c r="S16" s="675"/>
    </row>
    <row r="17" spans="1:19" x14ac:dyDescent="0.3">
      <c r="A17" s="1755"/>
      <c r="B17" s="1758" t="s">
        <v>82</v>
      </c>
      <c r="C17" s="1759"/>
      <c r="D17" s="698"/>
      <c r="E17" s="690"/>
      <c r="F17" s="690"/>
      <c r="G17" s="690"/>
      <c r="H17" s="690"/>
      <c r="I17" s="690"/>
      <c r="J17" s="690"/>
      <c r="K17" s="690"/>
      <c r="L17" s="690"/>
      <c r="M17" s="690"/>
      <c r="N17" s="690"/>
      <c r="O17" s="689">
        <v>1</v>
      </c>
      <c r="P17" s="690"/>
      <c r="Q17" s="690"/>
      <c r="R17" s="691">
        <v>1</v>
      </c>
      <c r="S17" s="675"/>
    </row>
    <row r="18" spans="1:19" ht="25.2" x14ac:dyDescent="0.3">
      <c r="A18" s="1753" t="s">
        <v>94</v>
      </c>
      <c r="B18" s="692" t="s">
        <v>112</v>
      </c>
      <c r="C18" s="693" t="s">
        <v>106</v>
      </c>
      <c r="D18" s="699">
        <v>1</v>
      </c>
      <c r="E18" s="695"/>
      <c r="F18" s="695"/>
      <c r="G18" s="695"/>
      <c r="H18" s="695"/>
      <c r="I18" s="695"/>
      <c r="J18" s="695"/>
      <c r="K18" s="695"/>
      <c r="L18" s="695"/>
      <c r="M18" s="695"/>
      <c r="N18" s="695"/>
      <c r="O18" s="695"/>
      <c r="P18" s="695"/>
      <c r="Q18" s="695"/>
      <c r="R18" s="697">
        <v>1</v>
      </c>
      <c r="S18" s="675"/>
    </row>
    <row r="19" spans="1:19" x14ac:dyDescent="0.3">
      <c r="A19" s="1755"/>
      <c r="B19" s="1758" t="s">
        <v>82</v>
      </c>
      <c r="C19" s="1759"/>
      <c r="D19" s="688">
        <v>1</v>
      </c>
      <c r="E19" s="690"/>
      <c r="F19" s="690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0"/>
      <c r="R19" s="691">
        <v>1</v>
      </c>
      <c r="S19" s="675"/>
    </row>
    <row r="20" spans="1:19" ht="25.2" x14ac:dyDescent="0.3">
      <c r="A20" s="1753" t="s">
        <v>96</v>
      </c>
      <c r="B20" s="692" t="s">
        <v>112</v>
      </c>
      <c r="C20" s="693" t="s">
        <v>91</v>
      </c>
      <c r="D20" s="694"/>
      <c r="E20" s="695"/>
      <c r="F20" s="695"/>
      <c r="G20" s="695"/>
      <c r="H20" s="695"/>
      <c r="I20" s="695"/>
      <c r="J20" s="695"/>
      <c r="K20" s="695"/>
      <c r="L20" s="695"/>
      <c r="M20" s="696">
        <v>1</v>
      </c>
      <c r="N20" s="695"/>
      <c r="O20" s="695"/>
      <c r="P20" s="695"/>
      <c r="Q20" s="695"/>
      <c r="R20" s="697">
        <v>1</v>
      </c>
      <c r="S20" s="675"/>
    </row>
    <row r="21" spans="1:19" x14ac:dyDescent="0.3">
      <c r="A21" s="1755"/>
      <c r="B21" s="1758" t="s">
        <v>82</v>
      </c>
      <c r="C21" s="1759"/>
      <c r="D21" s="698"/>
      <c r="E21" s="690"/>
      <c r="F21" s="690"/>
      <c r="G21" s="690"/>
      <c r="H21" s="690"/>
      <c r="I21" s="690"/>
      <c r="J21" s="690"/>
      <c r="K21" s="690"/>
      <c r="L21" s="690"/>
      <c r="M21" s="689">
        <v>1</v>
      </c>
      <c r="N21" s="690"/>
      <c r="O21" s="690"/>
      <c r="P21" s="690"/>
      <c r="Q21" s="690"/>
      <c r="R21" s="691">
        <v>1</v>
      </c>
      <c r="S21" s="675"/>
    </row>
    <row r="22" spans="1:19" ht="16.8" x14ac:dyDescent="0.3">
      <c r="A22" s="1753" t="s">
        <v>98</v>
      </c>
      <c r="B22" s="1756" t="s">
        <v>112</v>
      </c>
      <c r="C22" s="693" t="s">
        <v>91</v>
      </c>
      <c r="D22" s="699">
        <v>5</v>
      </c>
      <c r="E22" s="695"/>
      <c r="F22" s="695"/>
      <c r="G22" s="696">
        <v>1</v>
      </c>
      <c r="H22" s="695"/>
      <c r="I22" s="696">
        <v>0</v>
      </c>
      <c r="J22" s="695"/>
      <c r="K22" s="695"/>
      <c r="L22" s="695"/>
      <c r="M22" s="695"/>
      <c r="N22" s="695"/>
      <c r="O22" s="696">
        <v>3</v>
      </c>
      <c r="P22" s="695"/>
      <c r="Q22" s="695"/>
      <c r="R22" s="697">
        <v>9</v>
      </c>
      <c r="S22" s="675"/>
    </row>
    <row r="23" spans="1:19" x14ac:dyDescent="0.3">
      <c r="A23" s="1754"/>
      <c r="B23" s="1757"/>
      <c r="C23" s="683" t="s">
        <v>98</v>
      </c>
      <c r="D23" s="684">
        <v>1</v>
      </c>
      <c r="E23" s="686"/>
      <c r="F23" s="686"/>
      <c r="G23" s="685">
        <v>0</v>
      </c>
      <c r="H23" s="686"/>
      <c r="I23" s="685">
        <v>1</v>
      </c>
      <c r="J23" s="686"/>
      <c r="K23" s="686"/>
      <c r="L23" s="686"/>
      <c r="M23" s="686"/>
      <c r="N23" s="686"/>
      <c r="O23" s="685">
        <v>0</v>
      </c>
      <c r="P23" s="686"/>
      <c r="Q23" s="686"/>
      <c r="R23" s="687">
        <v>2</v>
      </c>
      <c r="S23" s="675"/>
    </row>
    <row r="24" spans="1:19" ht="25.2" x14ac:dyDescent="0.3">
      <c r="A24" s="1754"/>
      <c r="B24" s="1757"/>
      <c r="C24" s="683" t="s">
        <v>100</v>
      </c>
      <c r="D24" s="684">
        <v>0</v>
      </c>
      <c r="E24" s="686"/>
      <c r="F24" s="686"/>
      <c r="G24" s="685">
        <v>1</v>
      </c>
      <c r="H24" s="686"/>
      <c r="I24" s="685">
        <v>1</v>
      </c>
      <c r="J24" s="686"/>
      <c r="K24" s="686"/>
      <c r="L24" s="686"/>
      <c r="M24" s="686"/>
      <c r="N24" s="686"/>
      <c r="O24" s="685">
        <v>0</v>
      </c>
      <c r="P24" s="686"/>
      <c r="Q24" s="686"/>
      <c r="R24" s="687">
        <v>2</v>
      </c>
      <c r="S24" s="675"/>
    </row>
    <row r="25" spans="1:19" x14ac:dyDescent="0.3">
      <c r="A25" s="1754"/>
      <c r="B25" s="1757"/>
      <c r="C25" s="683" t="s">
        <v>105</v>
      </c>
      <c r="D25" s="684">
        <v>1</v>
      </c>
      <c r="E25" s="686"/>
      <c r="F25" s="686"/>
      <c r="G25" s="685">
        <v>0</v>
      </c>
      <c r="H25" s="686"/>
      <c r="I25" s="685">
        <v>0</v>
      </c>
      <c r="J25" s="686"/>
      <c r="K25" s="686"/>
      <c r="L25" s="686"/>
      <c r="M25" s="686"/>
      <c r="N25" s="686"/>
      <c r="O25" s="685">
        <v>0</v>
      </c>
      <c r="P25" s="686"/>
      <c r="Q25" s="686"/>
      <c r="R25" s="687">
        <v>1</v>
      </c>
      <c r="S25" s="675"/>
    </row>
    <row r="26" spans="1:19" ht="16.8" x14ac:dyDescent="0.3">
      <c r="A26" s="1754"/>
      <c r="B26" s="1757"/>
      <c r="C26" s="683" t="s">
        <v>106</v>
      </c>
      <c r="D26" s="684">
        <v>2</v>
      </c>
      <c r="E26" s="686"/>
      <c r="F26" s="686"/>
      <c r="G26" s="685">
        <v>0</v>
      </c>
      <c r="H26" s="686"/>
      <c r="I26" s="685">
        <v>0</v>
      </c>
      <c r="J26" s="686"/>
      <c r="K26" s="686"/>
      <c r="L26" s="686"/>
      <c r="M26" s="686"/>
      <c r="N26" s="686"/>
      <c r="O26" s="685">
        <v>1</v>
      </c>
      <c r="P26" s="686"/>
      <c r="Q26" s="686"/>
      <c r="R26" s="687">
        <v>3</v>
      </c>
      <c r="S26" s="675"/>
    </row>
    <row r="27" spans="1:19" ht="16.8" x14ac:dyDescent="0.3">
      <c r="A27" s="1754"/>
      <c r="B27" s="1757"/>
      <c r="C27" s="683" t="s">
        <v>107</v>
      </c>
      <c r="D27" s="684">
        <v>2</v>
      </c>
      <c r="E27" s="686"/>
      <c r="F27" s="686"/>
      <c r="G27" s="685">
        <v>0</v>
      </c>
      <c r="H27" s="686"/>
      <c r="I27" s="685">
        <v>0</v>
      </c>
      <c r="J27" s="686"/>
      <c r="K27" s="686"/>
      <c r="L27" s="686"/>
      <c r="M27" s="686"/>
      <c r="N27" s="686"/>
      <c r="O27" s="685">
        <v>0</v>
      </c>
      <c r="P27" s="686"/>
      <c r="Q27" s="686"/>
      <c r="R27" s="687">
        <v>2</v>
      </c>
      <c r="S27" s="675"/>
    </row>
    <row r="28" spans="1:19" x14ac:dyDescent="0.3">
      <c r="A28" s="1755"/>
      <c r="B28" s="1758" t="s">
        <v>82</v>
      </c>
      <c r="C28" s="1759"/>
      <c r="D28" s="688">
        <v>11</v>
      </c>
      <c r="E28" s="690"/>
      <c r="F28" s="690"/>
      <c r="G28" s="689">
        <v>2</v>
      </c>
      <c r="H28" s="690"/>
      <c r="I28" s="689">
        <v>2</v>
      </c>
      <c r="J28" s="690"/>
      <c r="K28" s="690"/>
      <c r="L28" s="690"/>
      <c r="M28" s="690"/>
      <c r="N28" s="690"/>
      <c r="O28" s="689">
        <v>4</v>
      </c>
      <c r="P28" s="690"/>
      <c r="Q28" s="690"/>
      <c r="R28" s="691">
        <v>19</v>
      </c>
      <c r="S28" s="675"/>
    </row>
    <row r="29" spans="1:19" ht="25.2" x14ac:dyDescent="0.3">
      <c r="A29" s="1753" t="s">
        <v>99</v>
      </c>
      <c r="B29" s="692" t="s">
        <v>112</v>
      </c>
      <c r="C29" s="693" t="s">
        <v>98</v>
      </c>
      <c r="D29" s="699">
        <v>1</v>
      </c>
      <c r="E29" s="695"/>
      <c r="F29" s="695"/>
      <c r="G29" s="695"/>
      <c r="H29" s="695"/>
      <c r="I29" s="695"/>
      <c r="J29" s="695"/>
      <c r="K29" s="695"/>
      <c r="L29" s="695"/>
      <c r="M29" s="695"/>
      <c r="N29" s="695"/>
      <c r="O29" s="695"/>
      <c r="P29" s="695"/>
      <c r="Q29" s="695"/>
      <c r="R29" s="697">
        <v>1</v>
      </c>
      <c r="S29" s="675"/>
    </row>
    <row r="30" spans="1:19" x14ac:dyDescent="0.3">
      <c r="A30" s="1755"/>
      <c r="B30" s="1758" t="s">
        <v>82</v>
      </c>
      <c r="C30" s="1759"/>
      <c r="D30" s="688">
        <v>1</v>
      </c>
      <c r="E30" s="690"/>
      <c r="F30" s="690"/>
      <c r="G30" s="690"/>
      <c r="H30" s="690"/>
      <c r="I30" s="690"/>
      <c r="J30" s="690"/>
      <c r="K30" s="690"/>
      <c r="L30" s="690"/>
      <c r="M30" s="690"/>
      <c r="N30" s="690"/>
      <c r="O30" s="690"/>
      <c r="P30" s="690"/>
      <c r="Q30" s="690"/>
      <c r="R30" s="691">
        <v>1</v>
      </c>
      <c r="S30" s="675"/>
    </row>
    <row r="31" spans="1:19" ht="16.8" x14ac:dyDescent="0.3">
      <c r="A31" s="1753" t="s">
        <v>100</v>
      </c>
      <c r="B31" s="1756" t="s">
        <v>112</v>
      </c>
      <c r="C31" s="693" t="s">
        <v>91</v>
      </c>
      <c r="D31" s="699">
        <v>4</v>
      </c>
      <c r="E31" s="695"/>
      <c r="F31" s="695"/>
      <c r="G31" s="696">
        <v>1</v>
      </c>
      <c r="H31" s="695"/>
      <c r="I31" s="696">
        <v>3</v>
      </c>
      <c r="J31" s="695"/>
      <c r="K31" s="695"/>
      <c r="L31" s="695"/>
      <c r="M31" s="695"/>
      <c r="N31" s="695"/>
      <c r="O31" s="695"/>
      <c r="P31" s="695"/>
      <c r="Q31" s="695"/>
      <c r="R31" s="697">
        <v>8</v>
      </c>
      <c r="S31" s="675"/>
    </row>
    <row r="32" spans="1:19" ht="25.2" x14ac:dyDescent="0.3">
      <c r="A32" s="1754"/>
      <c r="B32" s="1757"/>
      <c r="C32" s="683" t="s">
        <v>100</v>
      </c>
      <c r="D32" s="684">
        <v>1</v>
      </c>
      <c r="E32" s="686"/>
      <c r="F32" s="686"/>
      <c r="G32" s="685">
        <v>0</v>
      </c>
      <c r="H32" s="686"/>
      <c r="I32" s="685">
        <v>1</v>
      </c>
      <c r="J32" s="686"/>
      <c r="K32" s="686"/>
      <c r="L32" s="686"/>
      <c r="M32" s="686"/>
      <c r="N32" s="686"/>
      <c r="O32" s="686"/>
      <c r="P32" s="686"/>
      <c r="Q32" s="686"/>
      <c r="R32" s="687">
        <v>2</v>
      </c>
      <c r="S32" s="675"/>
    </row>
    <row r="33" spans="1:19" ht="16.8" x14ac:dyDescent="0.3">
      <c r="A33" s="1754"/>
      <c r="B33" s="1757"/>
      <c r="C33" s="683" t="s">
        <v>101</v>
      </c>
      <c r="D33" s="684">
        <v>1</v>
      </c>
      <c r="E33" s="686"/>
      <c r="F33" s="686"/>
      <c r="G33" s="685">
        <v>0</v>
      </c>
      <c r="H33" s="686"/>
      <c r="I33" s="685">
        <v>0</v>
      </c>
      <c r="J33" s="686"/>
      <c r="K33" s="686"/>
      <c r="L33" s="686"/>
      <c r="M33" s="686"/>
      <c r="N33" s="686"/>
      <c r="O33" s="686"/>
      <c r="P33" s="686"/>
      <c r="Q33" s="686"/>
      <c r="R33" s="687">
        <v>1</v>
      </c>
      <c r="S33" s="675"/>
    </row>
    <row r="34" spans="1:19" x14ac:dyDescent="0.3">
      <c r="A34" s="1755"/>
      <c r="B34" s="1758" t="s">
        <v>82</v>
      </c>
      <c r="C34" s="1759"/>
      <c r="D34" s="688">
        <v>6</v>
      </c>
      <c r="E34" s="690"/>
      <c r="F34" s="690"/>
      <c r="G34" s="689">
        <v>1</v>
      </c>
      <c r="H34" s="690"/>
      <c r="I34" s="689">
        <v>4</v>
      </c>
      <c r="J34" s="690"/>
      <c r="K34" s="690"/>
      <c r="L34" s="690"/>
      <c r="M34" s="690"/>
      <c r="N34" s="690"/>
      <c r="O34" s="690"/>
      <c r="P34" s="690"/>
      <c r="Q34" s="690"/>
      <c r="R34" s="691">
        <v>11</v>
      </c>
      <c r="S34" s="675"/>
    </row>
    <row r="35" spans="1:19" x14ac:dyDescent="0.3">
      <c r="A35" s="1753" t="s">
        <v>101</v>
      </c>
      <c r="B35" s="1756" t="s">
        <v>112</v>
      </c>
      <c r="C35" s="693" t="s">
        <v>98</v>
      </c>
      <c r="D35" s="699">
        <v>1</v>
      </c>
      <c r="E35" s="695"/>
      <c r="F35" s="695"/>
      <c r="G35" s="695"/>
      <c r="H35" s="695"/>
      <c r="I35" s="695"/>
      <c r="J35" s="695"/>
      <c r="K35" s="695"/>
      <c r="L35" s="695"/>
      <c r="M35" s="696">
        <v>0</v>
      </c>
      <c r="N35" s="695"/>
      <c r="O35" s="695"/>
      <c r="P35" s="695"/>
      <c r="Q35" s="695"/>
      <c r="R35" s="697">
        <v>1</v>
      </c>
      <c r="S35" s="675"/>
    </row>
    <row r="36" spans="1:19" x14ac:dyDescent="0.3">
      <c r="A36" s="1754"/>
      <c r="B36" s="1757"/>
      <c r="C36" s="683" t="s">
        <v>104</v>
      </c>
      <c r="D36" s="684">
        <v>0</v>
      </c>
      <c r="E36" s="686"/>
      <c r="F36" s="686"/>
      <c r="G36" s="686"/>
      <c r="H36" s="686"/>
      <c r="I36" s="686"/>
      <c r="J36" s="686"/>
      <c r="K36" s="686"/>
      <c r="L36" s="686"/>
      <c r="M36" s="685">
        <v>1</v>
      </c>
      <c r="N36" s="686"/>
      <c r="O36" s="686"/>
      <c r="P36" s="686"/>
      <c r="Q36" s="686"/>
      <c r="R36" s="687">
        <v>1</v>
      </c>
      <c r="S36" s="675"/>
    </row>
    <row r="37" spans="1:19" x14ac:dyDescent="0.3">
      <c r="A37" s="1754"/>
      <c r="B37" s="1757"/>
      <c r="C37" s="683" t="s">
        <v>105</v>
      </c>
      <c r="D37" s="684">
        <v>1</v>
      </c>
      <c r="E37" s="686"/>
      <c r="F37" s="686"/>
      <c r="G37" s="686"/>
      <c r="H37" s="686"/>
      <c r="I37" s="686"/>
      <c r="J37" s="686"/>
      <c r="K37" s="686"/>
      <c r="L37" s="686"/>
      <c r="M37" s="685">
        <v>0</v>
      </c>
      <c r="N37" s="686"/>
      <c r="O37" s="686"/>
      <c r="P37" s="686"/>
      <c r="Q37" s="686"/>
      <c r="R37" s="687">
        <v>1</v>
      </c>
      <c r="S37" s="675"/>
    </row>
    <row r="38" spans="1:19" x14ac:dyDescent="0.3">
      <c r="A38" s="1755"/>
      <c r="B38" s="1758" t="s">
        <v>82</v>
      </c>
      <c r="C38" s="1759"/>
      <c r="D38" s="688">
        <v>2</v>
      </c>
      <c r="E38" s="690"/>
      <c r="F38" s="690"/>
      <c r="G38" s="690"/>
      <c r="H38" s="690"/>
      <c r="I38" s="690"/>
      <c r="J38" s="690"/>
      <c r="K38" s="690"/>
      <c r="L38" s="690"/>
      <c r="M38" s="689">
        <v>1</v>
      </c>
      <c r="N38" s="690"/>
      <c r="O38" s="690"/>
      <c r="P38" s="690"/>
      <c r="Q38" s="690"/>
      <c r="R38" s="691">
        <v>3</v>
      </c>
      <c r="S38" s="675"/>
    </row>
    <row r="39" spans="1:19" ht="16.8" x14ac:dyDescent="0.3">
      <c r="A39" s="1753" t="s">
        <v>102</v>
      </c>
      <c r="B39" s="1756" t="s">
        <v>112</v>
      </c>
      <c r="C39" s="693" t="s">
        <v>91</v>
      </c>
      <c r="D39" s="699">
        <v>4</v>
      </c>
      <c r="E39" s="695"/>
      <c r="F39" s="695"/>
      <c r="G39" s="696">
        <v>0</v>
      </c>
      <c r="H39" s="695"/>
      <c r="I39" s="695"/>
      <c r="J39" s="695"/>
      <c r="K39" s="696">
        <v>1</v>
      </c>
      <c r="L39" s="695"/>
      <c r="M39" s="695"/>
      <c r="N39" s="695"/>
      <c r="O39" s="695"/>
      <c r="P39" s="695"/>
      <c r="Q39" s="695"/>
      <c r="R39" s="697">
        <v>5</v>
      </c>
      <c r="S39" s="675"/>
    </row>
    <row r="40" spans="1:19" x14ac:dyDescent="0.3">
      <c r="A40" s="1754"/>
      <c r="B40" s="1757"/>
      <c r="C40" s="683" t="s">
        <v>98</v>
      </c>
      <c r="D40" s="684">
        <v>0</v>
      </c>
      <c r="E40" s="686"/>
      <c r="F40" s="686"/>
      <c r="G40" s="685">
        <v>0</v>
      </c>
      <c r="H40" s="686"/>
      <c r="I40" s="686"/>
      <c r="J40" s="686"/>
      <c r="K40" s="685">
        <v>1</v>
      </c>
      <c r="L40" s="686"/>
      <c r="M40" s="686"/>
      <c r="N40" s="686"/>
      <c r="O40" s="686"/>
      <c r="P40" s="686"/>
      <c r="Q40" s="686"/>
      <c r="R40" s="687">
        <v>1</v>
      </c>
      <c r="S40" s="675"/>
    </row>
    <row r="41" spans="1:19" ht="25.2" x14ac:dyDescent="0.3">
      <c r="A41" s="1754"/>
      <c r="B41" s="1757"/>
      <c r="C41" s="683" t="s">
        <v>102</v>
      </c>
      <c r="D41" s="684">
        <v>0</v>
      </c>
      <c r="E41" s="686"/>
      <c r="F41" s="686"/>
      <c r="G41" s="685">
        <v>1</v>
      </c>
      <c r="H41" s="686"/>
      <c r="I41" s="686"/>
      <c r="J41" s="686"/>
      <c r="K41" s="685">
        <v>2</v>
      </c>
      <c r="L41" s="686"/>
      <c r="M41" s="686"/>
      <c r="N41" s="686"/>
      <c r="O41" s="686"/>
      <c r="P41" s="686"/>
      <c r="Q41" s="686"/>
      <c r="R41" s="687">
        <v>3</v>
      </c>
      <c r="S41" s="675"/>
    </row>
    <row r="42" spans="1:19" x14ac:dyDescent="0.3">
      <c r="A42" s="1755"/>
      <c r="B42" s="1758" t="s">
        <v>82</v>
      </c>
      <c r="C42" s="1759"/>
      <c r="D42" s="688">
        <v>4</v>
      </c>
      <c r="E42" s="690"/>
      <c r="F42" s="690"/>
      <c r="G42" s="689">
        <v>1</v>
      </c>
      <c r="H42" s="690"/>
      <c r="I42" s="690"/>
      <c r="J42" s="690"/>
      <c r="K42" s="689">
        <v>4</v>
      </c>
      <c r="L42" s="690"/>
      <c r="M42" s="690"/>
      <c r="N42" s="690"/>
      <c r="O42" s="690"/>
      <c r="P42" s="690"/>
      <c r="Q42" s="690"/>
      <c r="R42" s="691">
        <v>9</v>
      </c>
      <c r="S42" s="675"/>
    </row>
    <row r="43" spans="1:19" ht="25.2" x14ac:dyDescent="0.3">
      <c r="A43" s="1753" t="s">
        <v>103</v>
      </c>
      <c r="B43" s="692" t="s">
        <v>112</v>
      </c>
      <c r="C43" s="693" t="s">
        <v>91</v>
      </c>
      <c r="D43" s="699">
        <v>1</v>
      </c>
      <c r="E43" s="695"/>
      <c r="F43" s="695"/>
      <c r="G43" s="695"/>
      <c r="H43" s="695"/>
      <c r="I43" s="695"/>
      <c r="J43" s="695"/>
      <c r="K43" s="695"/>
      <c r="L43" s="695"/>
      <c r="M43" s="695"/>
      <c r="N43" s="695"/>
      <c r="O43" s="695"/>
      <c r="P43" s="695"/>
      <c r="Q43" s="695"/>
      <c r="R43" s="697">
        <v>1</v>
      </c>
      <c r="S43" s="675"/>
    </row>
    <row r="44" spans="1:19" x14ac:dyDescent="0.3">
      <c r="A44" s="1755"/>
      <c r="B44" s="1758" t="s">
        <v>82</v>
      </c>
      <c r="C44" s="1759"/>
      <c r="D44" s="688">
        <v>1</v>
      </c>
      <c r="E44" s="690"/>
      <c r="F44" s="690"/>
      <c r="G44" s="690"/>
      <c r="H44" s="690"/>
      <c r="I44" s="690"/>
      <c r="J44" s="690"/>
      <c r="K44" s="690"/>
      <c r="L44" s="690"/>
      <c r="M44" s="690"/>
      <c r="N44" s="690"/>
      <c r="O44" s="690"/>
      <c r="P44" s="690"/>
      <c r="Q44" s="690"/>
      <c r="R44" s="691">
        <v>1</v>
      </c>
      <c r="S44" s="675"/>
    </row>
    <row r="45" spans="1:19" ht="16.8" x14ac:dyDescent="0.3">
      <c r="A45" s="1753" t="s">
        <v>104</v>
      </c>
      <c r="B45" s="1756" t="s">
        <v>112</v>
      </c>
      <c r="C45" s="693" t="s">
        <v>91</v>
      </c>
      <c r="D45" s="699">
        <v>3</v>
      </c>
      <c r="E45" s="695"/>
      <c r="F45" s="695"/>
      <c r="G45" s="696">
        <v>0</v>
      </c>
      <c r="H45" s="696">
        <v>0</v>
      </c>
      <c r="I45" s="695"/>
      <c r="J45" s="695"/>
      <c r="K45" s="695"/>
      <c r="L45" s="695"/>
      <c r="M45" s="695"/>
      <c r="N45" s="695"/>
      <c r="O45" s="695"/>
      <c r="P45" s="695"/>
      <c r="Q45" s="695"/>
      <c r="R45" s="697">
        <v>3</v>
      </c>
      <c r="S45" s="675"/>
    </row>
    <row r="46" spans="1:19" x14ac:dyDescent="0.3">
      <c r="A46" s="1754"/>
      <c r="B46" s="1757"/>
      <c r="C46" s="683" t="s">
        <v>98</v>
      </c>
      <c r="D46" s="684">
        <v>0</v>
      </c>
      <c r="E46" s="686"/>
      <c r="F46" s="686"/>
      <c r="G46" s="685">
        <v>0</v>
      </c>
      <c r="H46" s="685">
        <v>1</v>
      </c>
      <c r="I46" s="686"/>
      <c r="J46" s="686"/>
      <c r="K46" s="686"/>
      <c r="L46" s="686"/>
      <c r="M46" s="686"/>
      <c r="N46" s="686"/>
      <c r="O46" s="686"/>
      <c r="P46" s="686"/>
      <c r="Q46" s="686"/>
      <c r="R46" s="687">
        <v>1</v>
      </c>
      <c r="S46" s="675"/>
    </row>
    <row r="47" spans="1:19" ht="16.8" x14ac:dyDescent="0.3">
      <c r="A47" s="1754"/>
      <c r="B47" s="1757"/>
      <c r="C47" s="683" t="s">
        <v>107</v>
      </c>
      <c r="D47" s="684">
        <v>0</v>
      </c>
      <c r="E47" s="686"/>
      <c r="F47" s="686"/>
      <c r="G47" s="685">
        <v>1</v>
      </c>
      <c r="H47" s="685">
        <v>0</v>
      </c>
      <c r="I47" s="686"/>
      <c r="J47" s="686"/>
      <c r="K47" s="686"/>
      <c r="L47" s="686"/>
      <c r="M47" s="686"/>
      <c r="N47" s="686"/>
      <c r="O47" s="686"/>
      <c r="P47" s="686"/>
      <c r="Q47" s="686"/>
      <c r="R47" s="687">
        <v>1</v>
      </c>
      <c r="S47" s="675"/>
    </row>
    <row r="48" spans="1:19" x14ac:dyDescent="0.3">
      <c r="A48" s="1755"/>
      <c r="B48" s="1758" t="s">
        <v>82</v>
      </c>
      <c r="C48" s="1759"/>
      <c r="D48" s="688">
        <v>3</v>
      </c>
      <c r="E48" s="690"/>
      <c r="F48" s="690"/>
      <c r="G48" s="689">
        <v>1</v>
      </c>
      <c r="H48" s="689">
        <v>1</v>
      </c>
      <c r="I48" s="690"/>
      <c r="J48" s="690"/>
      <c r="K48" s="690"/>
      <c r="L48" s="690"/>
      <c r="M48" s="690"/>
      <c r="N48" s="690"/>
      <c r="O48" s="690"/>
      <c r="P48" s="690"/>
      <c r="Q48" s="690"/>
      <c r="R48" s="691">
        <v>5</v>
      </c>
      <c r="S48" s="675"/>
    </row>
    <row r="49" spans="1:19" ht="16.8" x14ac:dyDescent="0.3">
      <c r="A49" s="1753" t="s">
        <v>105</v>
      </c>
      <c r="B49" s="1756" t="s">
        <v>112</v>
      </c>
      <c r="C49" s="693" t="s">
        <v>91</v>
      </c>
      <c r="D49" s="699">
        <v>2</v>
      </c>
      <c r="E49" s="695"/>
      <c r="F49" s="695"/>
      <c r="G49" s="695"/>
      <c r="H49" s="695"/>
      <c r="I49" s="695"/>
      <c r="J49" s="695"/>
      <c r="K49" s="695"/>
      <c r="L49" s="695"/>
      <c r="M49" s="695"/>
      <c r="N49" s="695"/>
      <c r="O49" s="695"/>
      <c r="P49" s="696">
        <v>0</v>
      </c>
      <c r="Q49" s="695"/>
      <c r="R49" s="697">
        <v>2</v>
      </c>
      <c r="S49" s="675"/>
    </row>
    <row r="50" spans="1:19" ht="16.8" x14ac:dyDescent="0.3">
      <c r="A50" s="1754"/>
      <c r="B50" s="1757"/>
      <c r="C50" s="683" t="s">
        <v>106</v>
      </c>
      <c r="D50" s="684">
        <v>0</v>
      </c>
      <c r="E50" s="686"/>
      <c r="F50" s="686"/>
      <c r="G50" s="686"/>
      <c r="H50" s="686"/>
      <c r="I50" s="686"/>
      <c r="J50" s="686"/>
      <c r="K50" s="686"/>
      <c r="L50" s="686"/>
      <c r="M50" s="686"/>
      <c r="N50" s="686"/>
      <c r="O50" s="686"/>
      <c r="P50" s="685">
        <v>1</v>
      </c>
      <c r="Q50" s="686"/>
      <c r="R50" s="687">
        <v>1</v>
      </c>
      <c r="S50" s="675"/>
    </row>
    <row r="51" spans="1:19" x14ac:dyDescent="0.3">
      <c r="A51" s="1755"/>
      <c r="B51" s="1758" t="s">
        <v>82</v>
      </c>
      <c r="C51" s="1759"/>
      <c r="D51" s="688">
        <v>2</v>
      </c>
      <c r="E51" s="690"/>
      <c r="F51" s="690"/>
      <c r="G51" s="690"/>
      <c r="H51" s="690"/>
      <c r="I51" s="690"/>
      <c r="J51" s="690"/>
      <c r="K51" s="690"/>
      <c r="L51" s="690"/>
      <c r="M51" s="690"/>
      <c r="N51" s="690"/>
      <c r="O51" s="690"/>
      <c r="P51" s="689">
        <v>1</v>
      </c>
      <c r="Q51" s="690"/>
      <c r="R51" s="691">
        <v>3</v>
      </c>
      <c r="S51" s="675"/>
    </row>
    <row r="52" spans="1:19" ht="16.8" x14ac:dyDescent="0.3">
      <c r="A52" s="1753" t="s">
        <v>106</v>
      </c>
      <c r="B52" s="1756" t="s">
        <v>112</v>
      </c>
      <c r="C52" s="693" t="s">
        <v>91</v>
      </c>
      <c r="D52" s="699">
        <v>14</v>
      </c>
      <c r="E52" s="695"/>
      <c r="F52" s="695"/>
      <c r="G52" s="696">
        <v>2</v>
      </c>
      <c r="H52" s="695"/>
      <c r="I52" s="695"/>
      <c r="J52" s="695"/>
      <c r="K52" s="695"/>
      <c r="L52" s="696">
        <v>1</v>
      </c>
      <c r="M52" s="696">
        <v>0</v>
      </c>
      <c r="N52" s="695"/>
      <c r="O52" s="696">
        <v>5</v>
      </c>
      <c r="P52" s="696">
        <v>0</v>
      </c>
      <c r="Q52" s="695"/>
      <c r="R52" s="697">
        <v>22</v>
      </c>
      <c r="S52" s="675"/>
    </row>
    <row r="53" spans="1:19" x14ac:dyDescent="0.3">
      <c r="A53" s="1754"/>
      <c r="B53" s="1757"/>
      <c r="C53" s="683" t="s">
        <v>98</v>
      </c>
      <c r="D53" s="684">
        <v>1</v>
      </c>
      <c r="E53" s="686"/>
      <c r="F53" s="686"/>
      <c r="G53" s="685">
        <v>0</v>
      </c>
      <c r="H53" s="686"/>
      <c r="I53" s="686"/>
      <c r="J53" s="686"/>
      <c r="K53" s="686"/>
      <c r="L53" s="685">
        <v>0</v>
      </c>
      <c r="M53" s="685">
        <v>0</v>
      </c>
      <c r="N53" s="686"/>
      <c r="O53" s="685">
        <v>0</v>
      </c>
      <c r="P53" s="685">
        <v>0</v>
      </c>
      <c r="Q53" s="686"/>
      <c r="R53" s="687">
        <v>1</v>
      </c>
      <c r="S53" s="675"/>
    </row>
    <row r="54" spans="1:19" x14ac:dyDescent="0.3">
      <c r="A54" s="1754"/>
      <c r="B54" s="1757"/>
      <c r="C54" s="683" t="s">
        <v>104</v>
      </c>
      <c r="D54" s="684">
        <v>0</v>
      </c>
      <c r="E54" s="686"/>
      <c r="F54" s="686"/>
      <c r="G54" s="685">
        <v>0</v>
      </c>
      <c r="H54" s="686"/>
      <c r="I54" s="686"/>
      <c r="J54" s="686"/>
      <c r="K54" s="686"/>
      <c r="L54" s="685">
        <v>0</v>
      </c>
      <c r="M54" s="685">
        <v>1</v>
      </c>
      <c r="N54" s="686"/>
      <c r="O54" s="685">
        <v>0</v>
      </c>
      <c r="P54" s="685">
        <v>0</v>
      </c>
      <c r="Q54" s="686"/>
      <c r="R54" s="687">
        <v>1</v>
      </c>
      <c r="S54" s="675"/>
    </row>
    <row r="55" spans="1:19" ht="16.8" x14ac:dyDescent="0.3">
      <c r="A55" s="1754"/>
      <c r="B55" s="1757"/>
      <c r="C55" s="683" t="s">
        <v>106</v>
      </c>
      <c r="D55" s="684">
        <v>3</v>
      </c>
      <c r="E55" s="686"/>
      <c r="F55" s="686"/>
      <c r="G55" s="685">
        <v>0</v>
      </c>
      <c r="H55" s="686"/>
      <c r="I55" s="686"/>
      <c r="J55" s="686"/>
      <c r="K55" s="686"/>
      <c r="L55" s="685">
        <v>1</v>
      </c>
      <c r="M55" s="685">
        <v>0</v>
      </c>
      <c r="N55" s="686"/>
      <c r="O55" s="685">
        <v>4</v>
      </c>
      <c r="P55" s="685">
        <v>1</v>
      </c>
      <c r="Q55" s="686"/>
      <c r="R55" s="687">
        <v>9</v>
      </c>
      <c r="S55" s="675"/>
    </row>
    <row r="56" spans="1:19" x14ac:dyDescent="0.3">
      <c r="A56" s="1755"/>
      <c r="B56" s="1758" t="s">
        <v>82</v>
      </c>
      <c r="C56" s="1759"/>
      <c r="D56" s="688">
        <v>18</v>
      </c>
      <c r="E56" s="690"/>
      <c r="F56" s="690"/>
      <c r="G56" s="689">
        <v>2</v>
      </c>
      <c r="H56" s="690"/>
      <c r="I56" s="690"/>
      <c r="J56" s="690"/>
      <c r="K56" s="690"/>
      <c r="L56" s="689">
        <v>2</v>
      </c>
      <c r="M56" s="689">
        <v>1</v>
      </c>
      <c r="N56" s="690"/>
      <c r="O56" s="689">
        <v>9</v>
      </c>
      <c r="P56" s="689">
        <v>1</v>
      </c>
      <c r="Q56" s="690"/>
      <c r="R56" s="691">
        <v>33</v>
      </c>
      <c r="S56" s="675"/>
    </row>
    <row r="57" spans="1:19" ht="17.399999999999999" thickBot="1" x14ac:dyDescent="0.35">
      <c r="A57" s="1760" t="s">
        <v>107</v>
      </c>
      <c r="B57" s="1756" t="s">
        <v>112</v>
      </c>
      <c r="C57" s="693" t="s">
        <v>91</v>
      </c>
      <c r="D57" s="699">
        <v>1</v>
      </c>
      <c r="E57" s="695"/>
      <c r="F57" s="695"/>
      <c r="G57" s="695"/>
      <c r="H57" s="695"/>
      <c r="I57" s="695"/>
      <c r="J57" s="696">
        <v>1</v>
      </c>
      <c r="K57" s="695"/>
      <c r="L57" s="695"/>
      <c r="M57" s="695"/>
      <c r="N57" s="695"/>
      <c r="O57" s="695"/>
      <c r="P57" s="696">
        <v>0</v>
      </c>
      <c r="Q57" s="696">
        <v>0</v>
      </c>
      <c r="R57" s="697">
        <v>2</v>
      </c>
      <c r="S57" s="675"/>
    </row>
    <row r="58" spans="1:19" ht="16.8" x14ac:dyDescent="0.3">
      <c r="A58" s="1754"/>
      <c r="B58" s="1757"/>
      <c r="C58" s="683" t="s">
        <v>106</v>
      </c>
      <c r="D58" s="684">
        <v>3</v>
      </c>
      <c r="E58" s="686"/>
      <c r="F58" s="686"/>
      <c r="G58" s="686"/>
      <c r="H58" s="686"/>
      <c r="I58" s="686"/>
      <c r="J58" s="685">
        <v>0</v>
      </c>
      <c r="K58" s="686"/>
      <c r="L58" s="686"/>
      <c r="M58" s="686"/>
      <c r="N58" s="686"/>
      <c r="O58" s="686"/>
      <c r="P58" s="685">
        <v>0</v>
      </c>
      <c r="Q58" s="685">
        <v>0</v>
      </c>
      <c r="R58" s="687">
        <v>3</v>
      </c>
      <c r="S58" s="675"/>
    </row>
    <row r="59" spans="1:19" ht="16.8" x14ac:dyDescent="0.3">
      <c r="A59" s="1754"/>
      <c r="B59" s="1757"/>
      <c r="C59" s="683" t="s">
        <v>107</v>
      </c>
      <c r="D59" s="684">
        <v>0</v>
      </c>
      <c r="E59" s="686"/>
      <c r="F59" s="686"/>
      <c r="G59" s="686"/>
      <c r="H59" s="686"/>
      <c r="I59" s="686"/>
      <c r="J59" s="685">
        <v>0</v>
      </c>
      <c r="K59" s="686"/>
      <c r="L59" s="686"/>
      <c r="M59" s="686"/>
      <c r="N59" s="686"/>
      <c r="O59" s="686"/>
      <c r="P59" s="685">
        <v>1</v>
      </c>
      <c r="Q59" s="685">
        <v>0</v>
      </c>
      <c r="R59" s="687">
        <v>1</v>
      </c>
      <c r="S59" s="675"/>
    </row>
    <row r="60" spans="1:19" x14ac:dyDescent="0.3">
      <c r="A60" s="1754"/>
      <c r="B60" s="1757"/>
      <c r="C60" s="683" t="s">
        <v>111</v>
      </c>
      <c r="D60" s="684">
        <v>0</v>
      </c>
      <c r="E60" s="686"/>
      <c r="F60" s="686"/>
      <c r="G60" s="686"/>
      <c r="H60" s="686"/>
      <c r="I60" s="686"/>
      <c r="J60" s="685">
        <v>0</v>
      </c>
      <c r="K60" s="686"/>
      <c r="L60" s="686"/>
      <c r="M60" s="686"/>
      <c r="N60" s="686"/>
      <c r="O60" s="686"/>
      <c r="P60" s="685">
        <v>0</v>
      </c>
      <c r="Q60" s="685">
        <v>1</v>
      </c>
      <c r="R60" s="687">
        <v>1</v>
      </c>
      <c r="S60" s="675"/>
    </row>
    <row r="61" spans="1:19" ht="15" thickBot="1" x14ac:dyDescent="0.35">
      <c r="A61" s="1761"/>
      <c r="B61" s="1762" t="s">
        <v>82</v>
      </c>
      <c r="C61" s="1763"/>
      <c r="D61" s="700">
        <v>4</v>
      </c>
      <c r="E61" s="701"/>
      <c r="F61" s="701"/>
      <c r="G61" s="701"/>
      <c r="H61" s="701"/>
      <c r="I61" s="701"/>
      <c r="J61" s="702">
        <v>1</v>
      </c>
      <c r="K61" s="701"/>
      <c r="L61" s="701"/>
      <c r="M61" s="701"/>
      <c r="N61" s="701"/>
      <c r="O61" s="701"/>
      <c r="P61" s="702">
        <v>1</v>
      </c>
      <c r="Q61" s="702">
        <v>1</v>
      </c>
      <c r="R61" s="703">
        <v>7</v>
      </c>
      <c r="S61" s="704">
        <f>R15+R17+R19+R21+R28+R30+R34+R38+R42+R44+R48+R51+R56+R61</f>
        <v>270</v>
      </c>
    </row>
  </sheetData>
  <mergeCells count="42">
    <mergeCell ref="A5:A15"/>
    <mergeCell ref="B5:B14"/>
    <mergeCell ref="B15:C15"/>
    <mergeCell ref="A1:R1"/>
    <mergeCell ref="A2:R2"/>
    <mergeCell ref="A3:C4"/>
    <mergeCell ref="D3:Q3"/>
    <mergeCell ref="R3:R4"/>
    <mergeCell ref="A31:A34"/>
    <mergeCell ref="B31:B33"/>
    <mergeCell ref="B34:C34"/>
    <mergeCell ref="A16:A17"/>
    <mergeCell ref="B17:C17"/>
    <mergeCell ref="A18:A19"/>
    <mergeCell ref="B19:C19"/>
    <mergeCell ref="A20:A21"/>
    <mergeCell ref="B21:C21"/>
    <mergeCell ref="A22:A28"/>
    <mergeCell ref="B22:B27"/>
    <mergeCell ref="B28:C28"/>
    <mergeCell ref="A29:A30"/>
    <mergeCell ref="B30:C30"/>
    <mergeCell ref="A49:A51"/>
    <mergeCell ref="B49:B50"/>
    <mergeCell ref="B51:C51"/>
    <mergeCell ref="A35:A38"/>
    <mergeCell ref="B35:B37"/>
    <mergeCell ref="B38:C38"/>
    <mergeCell ref="A39:A42"/>
    <mergeCell ref="B39:B41"/>
    <mergeCell ref="B42:C42"/>
    <mergeCell ref="A43:A44"/>
    <mergeCell ref="B44:C44"/>
    <mergeCell ref="A45:A48"/>
    <mergeCell ref="B45:B47"/>
    <mergeCell ref="B48:C48"/>
    <mergeCell ref="A52:A56"/>
    <mergeCell ref="B52:B55"/>
    <mergeCell ref="B56:C56"/>
    <mergeCell ref="A57:A61"/>
    <mergeCell ref="B57:B60"/>
    <mergeCell ref="B61:C6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topLeftCell="A6" workbookViewId="0">
      <selection activeCell="C24" sqref="C24"/>
    </sheetView>
  </sheetViews>
  <sheetFormatPr defaultRowHeight="14.4" x14ac:dyDescent="0.3"/>
  <sheetData>
    <row r="1" spans="1:15" ht="15" thickBot="1" x14ac:dyDescent="0.35">
      <c r="A1" s="1779" t="s">
        <v>90</v>
      </c>
      <c r="B1" s="1780"/>
      <c r="C1" s="1780"/>
      <c r="D1" s="1780"/>
      <c r="E1" s="1780"/>
      <c r="F1" s="1780"/>
      <c r="G1" s="705"/>
      <c r="I1" s="1779" t="s">
        <v>112</v>
      </c>
      <c r="J1" s="1780"/>
      <c r="K1" s="1780"/>
      <c r="L1" s="1780"/>
      <c r="M1" s="1780"/>
      <c r="N1" s="1780"/>
      <c r="O1" s="705"/>
    </row>
    <row r="2" spans="1:15" ht="19.2" thickBot="1" x14ac:dyDescent="0.35">
      <c r="A2" s="1781" t="s">
        <v>80</v>
      </c>
      <c r="B2" s="1782"/>
      <c r="C2" s="706" t="s">
        <v>119</v>
      </c>
      <c r="D2" s="707" t="s">
        <v>120</v>
      </c>
      <c r="E2" s="707" t="s">
        <v>121</v>
      </c>
      <c r="F2" s="708" t="s">
        <v>122</v>
      </c>
      <c r="G2" s="705"/>
      <c r="I2" s="1781" t="s">
        <v>80</v>
      </c>
      <c r="J2" s="1782"/>
      <c r="K2" s="706" t="s">
        <v>119</v>
      </c>
      <c r="L2" s="707" t="s">
        <v>120</v>
      </c>
      <c r="M2" s="707" t="s">
        <v>121</v>
      </c>
      <c r="N2" s="708" t="s">
        <v>122</v>
      </c>
      <c r="O2" s="705"/>
    </row>
    <row r="3" spans="1:15" ht="17.399999999999999" thickBot="1" x14ac:dyDescent="0.35">
      <c r="A3" s="1783" t="s">
        <v>123</v>
      </c>
      <c r="B3" s="709" t="s">
        <v>91</v>
      </c>
      <c r="C3" s="710">
        <v>2117</v>
      </c>
      <c r="D3" s="711">
        <v>65.42027194066749</v>
      </c>
      <c r="E3" s="711">
        <v>65.42027194066749</v>
      </c>
      <c r="F3" s="712">
        <v>65.42027194066749</v>
      </c>
      <c r="G3" s="705"/>
      <c r="I3" s="1786" t="s">
        <v>123</v>
      </c>
      <c r="J3" s="709" t="s">
        <v>91</v>
      </c>
      <c r="K3" s="710">
        <v>828</v>
      </c>
      <c r="L3" s="711">
        <v>25.58714462299135</v>
      </c>
      <c r="M3" s="711">
        <v>49.081209247184347</v>
      </c>
      <c r="N3" s="712">
        <v>49.081209247184347</v>
      </c>
      <c r="O3" s="705"/>
    </row>
    <row r="4" spans="1:15" ht="16.8" x14ac:dyDescent="0.3">
      <c r="A4" s="1784"/>
      <c r="B4" s="713" t="s">
        <v>93</v>
      </c>
      <c r="C4" s="714">
        <v>4</v>
      </c>
      <c r="D4" s="715">
        <v>0.12360939431396785</v>
      </c>
      <c r="E4" s="715">
        <v>0.12360939431396785</v>
      </c>
      <c r="F4" s="716">
        <v>65.543881334981464</v>
      </c>
      <c r="G4" s="705"/>
      <c r="I4" s="1784"/>
      <c r="J4" s="713" t="s">
        <v>92</v>
      </c>
      <c r="K4" s="714">
        <v>2</v>
      </c>
      <c r="L4" s="715">
        <v>6.1804697156983925E-2</v>
      </c>
      <c r="M4" s="715">
        <v>0.11855364552459988</v>
      </c>
      <c r="N4" s="716">
        <v>49.199762892708947</v>
      </c>
      <c r="O4" s="705"/>
    </row>
    <row r="5" spans="1:15" ht="25.2" x14ac:dyDescent="0.3">
      <c r="A5" s="1784"/>
      <c r="B5" s="713" t="s">
        <v>94</v>
      </c>
      <c r="C5" s="714">
        <v>4</v>
      </c>
      <c r="D5" s="715">
        <v>0.12360939431396785</v>
      </c>
      <c r="E5" s="715">
        <v>0.12360939431396785</v>
      </c>
      <c r="F5" s="716">
        <v>65.667490729295423</v>
      </c>
      <c r="G5" s="705"/>
      <c r="I5" s="1784"/>
      <c r="J5" s="713" t="s">
        <v>93</v>
      </c>
      <c r="K5" s="714">
        <v>1</v>
      </c>
      <c r="L5" s="715">
        <v>3.0902348578491962E-2</v>
      </c>
      <c r="M5" s="715">
        <v>5.9276822762299938E-2</v>
      </c>
      <c r="N5" s="716">
        <v>49.259039715471253</v>
      </c>
      <c r="O5" s="705"/>
    </row>
    <row r="6" spans="1:15" ht="33.6" x14ac:dyDescent="0.3">
      <c r="A6" s="1784"/>
      <c r="B6" s="713" t="s">
        <v>95</v>
      </c>
      <c r="C6" s="714">
        <v>14</v>
      </c>
      <c r="D6" s="715">
        <v>0.43263288009888751</v>
      </c>
      <c r="E6" s="715">
        <v>0.43263288009888751</v>
      </c>
      <c r="F6" s="716">
        <v>66.100123609394316</v>
      </c>
      <c r="G6" s="705"/>
      <c r="I6" s="1784"/>
      <c r="J6" s="713" t="s">
        <v>94</v>
      </c>
      <c r="K6" s="714">
        <v>1</v>
      </c>
      <c r="L6" s="715">
        <v>3.0902348578491962E-2</v>
      </c>
      <c r="M6" s="715">
        <v>5.9276822762299938E-2</v>
      </c>
      <c r="N6" s="716">
        <v>49.318316538233553</v>
      </c>
      <c r="O6" s="705"/>
    </row>
    <row r="7" spans="1:15" ht="33.6" x14ac:dyDescent="0.3">
      <c r="A7" s="1784"/>
      <c r="B7" s="713" t="s">
        <v>96</v>
      </c>
      <c r="C7" s="714">
        <v>15</v>
      </c>
      <c r="D7" s="715">
        <v>0.46353522867737945</v>
      </c>
      <c r="E7" s="715">
        <v>0.46353522867737945</v>
      </c>
      <c r="F7" s="716">
        <v>66.563658838071689</v>
      </c>
      <c r="G7" s="705"/>
      <c r="I7" s="1784"/>
      <c r="J7" s="713" t="s">
        <v>95</v>
      </c>
      <c r="K7" s="714">
        <v>2</v>
      </c>
      <c r="L7" s="715">
        <v>6.1804697156983925E-2</v>
      </c>
      <c r="M7" s="715">
        <v>0.11855364552459988</v>
      </c>
      <c r="N7" s="716">
        <v>49.436870183758153</v>
      </c>
      <c r="O7" s="705"/>
    </row>
    <row r="8" spans="1:15" ht="33.6" x14ac:dyDescent="0.3">
      <c r="A8" s="1784"/>
      <c r="B8" s="713" t="s">
        <v>97</v>
      </c>
      <c r="C8" s="714">
        <v>5</v>
      </c>
      <c r="D8" s="715">
        <v>0.15451174289245984</v>
      </c>
      <c r="E8" s="715">
        <v>0.15451174289245984</v>
      </c>
      <c r="F8" s="716">
        <v>66.718170580964156</v>
      </c>
      <c r="G8" s="705"/>
      <c r="I8" s="1784"/>
      <c r="J8" s="713" t="s">
        <v>96</v>
      </c>
      <c r="K8" s="714">
        <v>13</v>
      </c>
      <c r="L8" s="715">
        <v>0.40173053152039556</v>
      </c>
      <c r="M8" s="715">
        <v>0.77059869590989927</v>
      </c>
      <c r="N8" s="716">
        <v>50.207468879668049</v>
      </c>
      <c r="O8" s="705"/>
    </row>
    <row r="9" spans="1:15" x14ac:dyDescent="0.3">
      <c r="A9" s="1784"/>
      <c r="B9" s="713" t="s">
        <v>98</v>
      </c>
      <c r="C9" s="714">
        <v>271</v>
      </c>
      <c r="D9" s="715">
        <v>8.3745364647713227</v>
      </c>
      <c r="E9" s="715">
        <v>8.3745364647713227</v>
      </c>
      <c r="F9" s="716">
        <v>75.09270704573548</v>
      </c>
      <c r="G9" s="705"/>
      <c r="I9" s="1784"/>
      <c r="J9" s="713" t="s">
        <v>98</v>
      </c>
      <c r="K9" s="714">
        <v>150</v>
      </c>
      <c r="L9" s="715">
        <v>4.6353522867737942</v>
      </c>
      <c r="M9" s="715">
        <v>8.8915234143449915</v>
      </c>
      <c r="N9" s="716">
        <v>59.098992294013044</v>
      </c>
      <c r="O9" s="705"/>
    </row>
    <row r="10" spans="1:15" ht="16.8" x14ac:dyDescent="0.3">
      <c r="A10" s="1784"/>
      <c r="B10" s="713" t="s">
        <v>99</v>
      </c>
      <c r="C10" s="714">
        <v>6</v>
      </c>
      <c r="D10" s="715">
        <v>0.18541409147095181</v>
      </c>
      <c r="E10" s="715">
        <v>0.18541409147095181</v>
      </c>
      <c r="F10" s="716">
        <v>75.278121137206426</v>
      </c>
      <c r="G10" s="705"/>
      <c r="I10" s="1784"/>
      <c r="J10" s="713" t="s">
        <v>99</v>
      </c>
      <c r="K10" s="714">
        <v>9</v>
      </c>
      <c r="L10" s="715">
        <v>0.27812113720642767</v>
      </c>
      <c r="M10" s="715">
        <v>0.53349140486069946</v>
      </c>
      <c r="N10" s="716">
        <v>59.632483698873742</v>
      </c>
      <c r="O10" s="705"/>
    </row>
    <row r="11" spans="1:15" ht="25.2" x14ac:dyDescent="0.3">
      <c r="A11" s="1784"/>
      <c r="B11" s="713" t="s">
        <v>100</v>
      </c>
      <c r="C11" s="714">
        <v>56</v>
      </c>
      <c r="D11" s="715">
        <v>1.73053152039555</v>
      </c>
      <c r="E11" s="715">
        <v>1.73053152039555</v>
      </c>
      <c r="F11" s="716">
        <v>77.008652657601971</v>
      </c>
      <c r="G11" s="705"/>
      <c r="I11" s="1784"/>
      <c r="J11" s="713" t="s">
        <v>100</v>
      </c>
      <c r="K11" s="714">
        <v>44</v>
      </c>
      <c r="L11" s="715">
        <v>1.3597033374536465</v>
      </c>
      <c r="M11" s="715">
        <v>2.6081802015411975</v>
      </c>
      <c r="N11" s="716">
        <v>62.240663900414937</v>
      </c>
      <c r="O11" s="705"/>
    </row>
    <row r="12" spans="1:15" ht="16.8" x14ac:dyDescent="0.3">
      <c r="A12" s="1784"/>
      <c r="B12" s="713" t="s">
        <v>101</v>
      </c>
      <c r="C12" s="714">
        <v>28</v>
      </c>
      <c r="D12" s="715">
        <v>0.86526576019777501</v>
      </c>
      <c r="E12" s="715">
        <v>0.86526576019777501</v>
      </c>
      <c r="F12" s="716">
        <v>77.873918417799743</v>
      </c>
      <c r="G12" s="705"/>
      <c r="I12" s="1784"/>
      <c r="J12" s="713" t="s">
        <v>101</v>
      </c>
      <c r="K12" s="714">
        <v>14</v>
      </c>
      <c r="L12" s="715">
        <v>0.43263288009888751</v>
      </c>
      <c r="M12" s="715">
        <v>0.82987551867219922</v>
      </c>
      <c r="N12" s="716">
        <v>63.070539419087133</v>
      </c>
      <c r="O12" s="705"/>
    </row>
    <row r="13" spans="1:15" ht="25.2" x14ac:dyDescent="0.3">
      <c r="A13" s="1784"/>
      <c r="B13" s="713" t="s">
        <v>102</v>
      </c>
      <c r="C13" s="714">
        <v>31</v>
      </c>
      <c r="D13" s="715">
        <v>0.95797280593325085</v>
      </c>
      <c r="E13" s="715">
        <v>0.95797280593325085</v>
      </c>
      <c r="F13" s="716">
        <v>78.83189122373301</v>
      </c>
      <c r="G13" s="705"/>
      <c r="I13" s="1784"/>
      <c r="J13" s="713" t="s">
        <v>102</v>
      </c>
      <c r="K13" s="714">
        <v>33</v>
      </c>
      <c r="L13" s="715">
        <v>1.019777503090235</v>
      </c>
      <c r="M13" s="715">
        <v>1.956135151155898</v>
      </c>
      <c r="N13" s="716">
        <v>65.026674570243031</v>
      </c>
      <c r="O13" s="705"/>
    </row>
    <row r="14" spans="1:15" ht="16.8" x14ac:dyDescent="0.3">
      <c r="A14" s="1784"/>
      <c r="B14" s="713" t="s">
        <v>103</v>
      </c>
      <c r="C14" s="714">
        <v>26</v>
      </c>
      <c r="D14" s="715">
        <v>0.80346106304079112</v>
      </c>
      <c r="E14" s="715">
        <v>0.80346106304079112</v>
      </c>
      <c r="F14" s="716">
        <v>79.635352286773795</v>
      </c>
      <c r="G14" s="705"/>
      <c r="I14" s="1784"/>
      <c r="J14" s="713" t="s">
        <v>103</v>
      </c>
      <c r="K14" s="714">
        <v>7</v>
      </c>
      <c r="L14" s="715">
        <v>0.21631644004944375</v>
      </c>
      <c r="M14" s="715">
        <v>0.41493775933609961</v>
      </c>
      <c r="N14" s="716">
        <v>65.441612329579129</v>
      </c>
      <c r="O14" s="705"/>
    </row>
    <row r="15" spans="1:15" x14ac:dyDescent="0.3">
      <c r="A15" s="1784"/>
      <c r="B15" s="713" t="s">
        <v>104</v>
      </c>
      <c r="C15" s="714">
        <v>77</v>
      </c>
      <c r="D15" s="715">
        <v>2.3794808405438812</v>
      </c>
      <c r="E15" s="715">
        <v>2.3794808405438812</v>
      </c>
      <c r="F15" s="716">
        <v>82.014833127317672</v>
      </c>
      <c r="G15" s="705"/>
      <c r="I15" s="1784"/>
      <c r="J15" s="713" t="s">
        <v>104</v>
      </c>
      <c r="K15" s="714">
        <v>180</v>
      </c>
      <c r="L15" s="715">
        <v>5.5624227441285541</v>
      </c>
      <c r="M15" s="715">
        <v>10.669828097213989</v>
      </c>
      <c r="N15" s="716">
        <v>76.111440426793123</v>
      </c>
      <c r="O15" s="705"/>
    </row>
    <row r="16" spans="1:15" x14ac:dyDescent="0.3">
      <c r="A16" s="1784"/>
      <c r="B16" s="713" t="s">
        <v>105</v>
      </c>
      <c r="C16" s="714">
        <v>63</v>
      </c>
      <c r="D16" s="715">
        <v>1.9468479604449938</v>
      </c>
      <c r="E16" s="715">
        <v>1.9468479604449938</v>
      </c>
      <c r="F16" s="716">
        <v>83.96168108776267</v>
      </c>
      <c r="G16" s="705"/>
      <c r="I16" s="1784"/>
      <c r="J16" s="713" t="s">
        <v>105</v>
      </c>
      <c r="K16" s="714">
        <v>54</v>
      </c>
      <c r="L16" s="715">
        <v>1.6687268232385661</v>
      </c>
      <c r="M16" s="715">
        <v>3.2009484291641965</v>
      </c>
      <c r="N16" s="716">
        <v>79.312388855957323</v>
      </c>
      <c r="O16" s="705"/>
    </row>
    <row r="17" spans="1:15" ht="16.8" x14ac:dyDescent="0.3">
      <c r="A17" s="1784"/>
      <c r="B17" s="713" t="s">
        <v>106</v>
      </c>
      <c r="C17" s="714">
        <v>432</v>
      </c>
      <c r="D17" s="715">
        <v>13.349814585908529</v>
      </c>
      <c r="E17" s="715">
        <v>13.349814585908529</v>
      </c>
      <c r="F17" s="716">
        <v>97.311495673671203</v>
      </c>
      <c r="G17" s="705"/>
      <c r="I17" s="1784"/>
      <c r="J17" s="713" t="s">
        <v>106</v>
      </c>
      <c r="K17" s="714">
        <v>280</v>
      </c>
      <c r="L17" s="715">
        <v>8.6526576019777508</v>
      </c>
      <c r="M17" s="715">
        <v>16.597510373443981</v>
      </c>
      <c r="N17" s="716">
        <v>95.909899229401304</v>
      </c>
      <c r="O17" s="705"/>
    </row>
    <row r="18" spans="1:15" ht="16.8" x14ac:dyDescent="0.3">
      <c r="A18" s="1784"/>
      <c r="B18" s="713" t="s">
        <v>107</v>
      </c>
      <c r="C18" s="714">
        <v>61</v>
      </c>
      <c r="D18" s="715">
        <v>1.8850432632880099</v>
      </c>
      <c r="E18" s="715">
        <v>1.8850432632880099</v>
      </c>
      <c r="F18" s="716">
        <v>99.196538936959215</v>
      </c>
      <c r="G18" s="705"/>
      <c r="I18" s="1784"/>
      <c r="J18" s="713" t="s">
        <v>107</v>
      </c>
      <c r="K18" s="714">
        <v>54</v>
      </c>
      <c r="L18" s="715">
        <v>1.6687268232385661</v>
      </c>
      <c r="M18" s="715">
        <v>3.2009484291641965</v>
      </c>
      <c r="N18" s="716">
        <v>99.110847658565504</v>
      </c>
      <c r="O18" s="705"/>
    </row>
    <row r="19" spans="1:15" ht="16.8" x14ac:dyDescent="0.3">
      <c r="A19" s="1784"/>
      <c r="B19" s="713" t="s">
        <v>108</v>
      </c>
      <c r="C19" s="714">
        <v>8</v>
      </c>
      <c r="D19" s="715">
        <v>0.2472187886279357</v>
      </c>
      <c r="E19" s="715">
        <v>0.2472187886279357</v>
      </c>
      <c r="F19" s="716">
        <v>99.443757725587147</v>
      </c>
      <c r="G19" s="705"/>
      <c r="I19" s="1784"/>
      <c r="J19" s="713" t="s">
        <v>108</v>
      </c>
      <c r="K19" s="714">
        <v>8</v>
      </c>
      <c r="L19" s="715">
        <v>0.2472187886279357</v>
      </c>
      <c r="M19" s="715">
        <v>0.47421458209839951</v>
      </c>
      <c r="N19" s="716">
        <v>99.585062240663902</v>
      </c>
      <c r="O19" s="705"/>
    </row>
    <row r="20" spans="1:15" ht="33.6" x14ac:dyDescent="0.3">
      <c r="A20" s="1784"/>
      <c r="B20" s="713" t="s">
        <v>109</v>
      </c>
      <c r="C20" s="714">
        <v>1</v>
      </c>
      <c r="D20" s="715">
        <v>3.0902348578491962E-2</v>
      </c>
      <c r="E20" s="715">
        <v>3.0902348578491962E-2</v>
      </c>
      <c r="F20" s="716">
        <v>99.474660074165627</v>
      </c>
      <c r="G20" s="705"/>
      <c r="I20" s="1784"/>
      <c r="J20" s="713" t="s">
        <v>109</v>
      </c>
      <c r="K20" s="714">
        <v>1</v>
      </c>
      <c r="L20" s="715">
        <v>3.0902348578491962E-2</v>
      </c>
      <c r="M20" s="715">
        <v>5.9276822762299938E-2</v>
      </c>
      <c r="N20" s="716">
        <v>99.644339063426202</v>
      </c>
      <c r="O20" s="705"/>
    </row>
    <row r="21" spans="1:15" ht="16.8" x14ac:dyDescent="0.3">
      <c r="A21" s="1784"/>
      <c r="B21" s="713" t="s">
        <v>110</v>
      </c>
      <c r="C21" s="714">
        <v>11</v>
      </c>
      <c r="D21" s="715">
        <v>0.33992583436341162</v>
      </c>
      <c r="E21" s="715">
        <v>0.33992583436341162</v>
      </c>
      <c r="F21" s="716">
        <v>99.814585908529054</v>
      </c>
      <c r="G21" s="705"/>
      <c r="I21" s="1784"/>
      <c r="J21" s="713" t="s">
        <v>110</v>
      </c>
      <c r="K21" s="714">
        <v>3</v>
      </c>
      <c r="L21" s="715">
        <v>9.2707045735475904E-2</v>
      </c>
      <c r="M21" s="715">
        <v>0.17783046828689983</v>
      </c>
      <c r="N21" s="716">
        <v>99.822169531713101</v>
      </c>
      <c r="O21" s="705"/>
    </row>
    <row r="22" spans="1:15" x14ac:dyDescent="0.3">
      <c r="A22" s="1784"/>
      <c r="B22" s="713" t="s">
        <v>111</v>
      </c>
      <c r="C22" s="714">
        <v>6</v>
      </c>
      <c r="D22" s="715">
        <v>0.18541409147095181</v>
      </c>
      <c r="E22" s="715">
        <v>0.18541409147095181</v>
      </c>
      <c r="F22" s="716">
        <v>100</v>
      </c>
      <c r="G22" s="705"/>
      <c r="I22" s="1784"/>
      <c r="J22" s="713" t="s">
        <v>111</v>
      </c>
      <c r="K22" s="714">
        <v>3</v>
      </c>
      <c r="L22" s="715">
        <v>9.2707045735475904E-2</v>
      </c>
      <c r="M22" s="715">
        <v>0.17783046828689983</v>
      </c>
      <c r="N22" s="716">
        <v>100</v>
      </c>
      <c r="O22" s="705"/>
    </row>
    <row r="23" spans="1:15" ht="15" thickBot="1" x14ac:dyDescent="0.35">
      <c r="A23" s="1785"/>
      <c r="B23" s="717" t="s">
        <v>82</v>
      </c>
      <c r="C23" s="718">
        <v>3236</v>
      </c>
      <c r="D23" s="719">
        <v>100</v>
      </c>
      <c r="E23" s="719">
        <v>100</v>
      </c>
      <c r="F23" s="720"/>
      <c r="G23" s="705"/>
      <c r="I23" s="1784"/>
      <c r="J23" s="713" t="s">
        <v>82</v>
      </c>
      <c r="K23" s="714">
        <v>1687</v>
      </c>
      <c r="L23" s="715">
        <v>52.132262051915944</v>
      </c>
      <c r="M23" s="715">
        <v>100</v>
      </c>
      <c r="N23" s="721"/>
      <c r="O23" s="705"/>
    </row>
    <row r="24" spans="1:15" ht="16.8" x14ac:dyDescent="0.3">
      <c r="C24" s="221">
        <f>SUM(C3:C22)</f>
        <v>3236</v>
      </c>
      <c r="I24" s="722" t="s">
        <v>129</v>
      </c>
      <c r="J24" s="713" t="s">
        <v>130</v>
      </c>
      <c r="K24" s="714">
        <v>1549</v>
      </c>
      <c r="L24" s="715">
        <v>47.867737948084056</v>
      </c>
      <c r="M24" s="723"/>
      <c r="N24" s="721"/>
      <c r="O24" s="705"/>
    </row>
    <row r="25" spans="1:15" ht="15" thickBot="1" x14ac:dyDescent="0.35">
      <c r="I25" s="1777" t="s">
        <v>82</v>
      </c>
      <c r="J25" s="1778"/>
      <c r="K25" s="718">
        <v>3236</v>
      </c>
      <c r="L25" s="719">
        <v>100</v>
      </c>
      <c r="M25" s="724"/>
      <c r="N25" s="720"/>
      <c r="O25" s="705"/>
    </row>
    <row r="27" spans="1:15" x14ac:dyDescent="0.3">
      <c r="K27" s="221">
        <f>SUM(K3:K22)</f>
        <v>1687</v>
      </c>
    </row>
  </sheetData>
  <mergeCells count="7">
    <mergeCell ref="I25:J25"/>
    <mergeCell ref="A1:F1"/>
    <mergeCell ref="A2:B2"/>
    <mergeCell ref="A3:A23"/>
    <mergeCell ref="I1:N1"/>
    <mergeCell ref="I2:J2"/>
    <mergeCell ref="I3:I23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0"/>
  <sheetViews>
    <sheetView workbookViewId="0">
      <selection sqref="A1:A2"/>
    </sheetView>
  </sheetViews>
  <sheetFormatPr defaultRowHeight="14.4" x14ac:dyDescent="0.3"/>
  <cols>
    <col min="1" max="1" width="15" customWidth="1"/>
    <col min="17" max="17" width="13.6640625" customWidth="1"/>
  </cols>
  <sheetData>
    <row r="1" spans="1:29" ht="15" customHeight="1" thickBot="1" x14ac:dyDescent="0.35">
      <c r="A1" s="1787" t="s">
        <v>18</v>
      </c>
      <c r="B1" s="880" t="s">
        <v>1</v>
      </c>
      <c r="C1" s="881"/>
      <c r="D1" s="881"/>
      <c r="E1" s="882"/>
      <c r="F1" s="883" t="s">
        <v>2</v>
      </c>
      <c r="G1" s="881"/>
      <c r="H1" s="881"/>
      <c r="I1" s="882"/>
      <c r="J1" s="883" t="s">
        <v>3</v>
      </c>
      <c r="K1" s="881"/>
      <c r="L1" s="881"/>
      <c r="M1" s="882"/>
      <c r="O1" s="1091"/>
      <c r="Q1" s="1265" t="s">
        <v>20</v>
      </c>
      <c r="R1" s="1097" t="s">
        <v>1</v>
      </c>
      <c r="S1" s="1098"/>
      <c r="T1" s="1098"/>
      <c r="U1" s="1098"/>
      <c r="V1" s="1097" t="s">
        <v>2</v>
      </c>
      <c r="W1" s="1098"/>
      <c r="X1" s="1098"/>
      <c r="Y1" s="1098"/>
      <c r="Z1" s="1097" t="s">
        <v>3</v>
      </c>
      <c r="AA1" s="1098"/>
      <c r="AB1" s="1098"/>
      <c r="AC1" s="1099"/>
    </row>
    <row r="2" spans="1:29" ht="15" customHeight="1" thickBot="1" x14ac:dyDescent="0.35">
      <c r="A2" s="1788"/>
      <c r="B2" s="885">
        <v>2001</v>
      </c>
      <c r="C2" s="885">
        <v>2010</v>
      </c>
      <c r="D2" s="885">
        <v>2014</v>
      </c>
      <c r="E2" s="886">
        <v>2015</v>
      </c>
      <c r="F2" s="885">
        <v>2001</v>
      </c>
      <c r="G2" s="885">
        <v>2010</v>
      </c>
      <c r="H2" s="885">
        <v>2014</v>
      </c>
      <c r="I2" s="886">
        <v>2015</v>
      </c>
      <c r="J2" s="885">
        <v>2001</v>
      </c>
      <c r="K2" s="885">
        <v>2010</v>
      </c>
      <c r="L2" s="885">
        <v>2014</v>
      </c>
      <c r="M2" s="886">
        <v>2015</v>
      </c>
      <c r="O2" s="1091"/>
      <c r="Q2" s="1266"/>
      <c r="R2" s="13">
        <v>2001</v>
      </c>
      <c r="S2" s="14">
        <v>2010</v>
      </c>
      <c r="T2" s="14">
        <v>2014</v>
      </c>
      <c r="U2" s="14">
        <v>2015</v>
      </c>
      <c r="V2" s="13">
        <v>2001</v>
      </c>
      <c r="W2" s="14">
        <v>2010</v>
      </c>
      <c r="X2" s="14">
        <v>2014</v>
      </c>
      <c r="Y2" s="15">
        <v>2015</v>
      </c>
      <c r="Z2" s="13">
        <v>2001</v>
      </c>
      <c r="AA2" s="14">
        <v>2010</v>
      </c>
      <c r="AB2" s="14">
        <v>2014</v>
      </c>
      <c r="AC2" s="15">
        <v>2015</v>
      </c>
    </row>
    <row r="3" spans="1:29" x14ac:dyDescent="0.3">
      <c r="A3" s="887" t="s">
        <v>4</v>
      </c>
      <c r="B3" s="1087">
        <v>110750</v>
      </c>
      <c r="C3" s="1087">
        <v>80765</v>
      </c>
      <c r="D3" s="1087">
        <v>69122</v>
      </c>
      <c r="E3" s="1088">
        <v>67760</v>
      </c>
      <c r="F3" s="1087">
        <v>30550</v>
      </c>
      <c r="G3" s="1087">
        <v>24566</v>
      </c>
      <c r="H3" s="1087">
        <v>21912</v>
      </c>
      <c r="I3" s="1088">
        <v>22688</v>
      </c>
      <c r="J3" s="1087">
        <v>141300</v>
      </c>
      <c r="K3" s="1087">
        <v>105331</v>
      </c>
      <c r="L3" s="1087">
        <v>91034</v>
      </c>
      <c r="M3" s="1088">
        <v>90448</v>
      </c>
      <c r="O3" s="1091"/>
      <c r="Q3" s="867" t="s">
        <v>4</v>
      </c>
      <c r="R3" s="187">
        <v>8360</v>
      </c>
      <c r="S3" s="242">
        <v>10356</v>
      </c>
      <c r="T3" s="242">
        <v>11383</v>
      </c>
      <c r="U3" s="243">
        <v>11310</v>
      </c>
      <c r="V3" s="187">
        <v>937</v>
      </c>
      <c r="W3" s="242">
        <v>1076</v>
      </c>
      <c r="X3" s="242">
        <v>1292</v>
      </c>
      <c r="Y3" s="243">
        <v>1460</v>
      </c>
      <c r="Z3" s="187">
        <v>9297</v>
      </c>
      <c r="AA3" s="242">
        <v>11432</v>
      </c>
      <c r="AB3" s="242">
        <v>12675</v>
      </c>
      <c r="AC3" s="243">
        <v>12770</v>
      </c>
    </row>
    <row r="4" spans="1:29" x14ac:dyDescent="0.3">
      <c r="A4" s="887" t="s">
        <v>5</v>
      </c>
      <c r="B4" s="1087">
        <v>54154</v>
      </c>
      <c r="C4" s="1087">
        <v>43661</v>
      </c>
      <c r="D4" s="1087">
        <v>34444</v>
      </c>
      <c r="E4" s="1088">
        <v>33396</v>
      </c>
      <c r="F4" s="1087">
        <v>13812</v>
      </c>
      <c r="G4" s="1087">
        <v>12655</v>
      </c>
      <c r="H4" s="1087">
        <v>10479</v>
      </c>
      <c r="I4" s="1088">
        <v>10312</v>
      </c>
      <c r="J4" s="1087">
        <v>67966</v>
      </c>
      <c r="K4" s="1087">
        <v>56316</v>
      </c>
      <c r="L4" s="1087">
        <v>44923</v>
      </c>
      <c r="M4" s="1088">
        <v>43708</v>
      </c>
      <c r="O4" s="1091"/>
      <c r="Q4" s="868" t="s">
        <v>5</v>
      </c>
      <c r="R4" s="187">
        <v>1873</v>
      </c>
      <c r="S4" s="242">
        <v>2164</v>
      </c>
      <c r="T4" s="242">
        <v>2663</v>
      </c>
      <c r="U4" s="243">
        <v>2572</v>
      </c>
      <c r="V4" s="187">
        <v>231</v>
      </c>
      <c r="W4" s="242">
        <v>315</v>
      </c>
      <c r="X4" s="242">
        <v>390</v>
      </c>
      <c r="Y4" s="243">
        <v>370</v>
      </c>
      <c r="Z4" s="187">
        <v>2104</v>
      </c>
      <c r="AA4" s="242">
        <v>2479</v>
      </c>
      <c r="AB4" s="242">
        <v>3053</v>
      </c>
      <c r="AC4" s="243">
        <v>2942</v>
      </c>
    </row>
    <row r="5" spans="1:29" ht="20.399999999999999" x14ac:dyDescent="0.3">
      <c r="A5" s="890" t="s">
        <v>6</v>
      </c>
      <c r="B5" s="1087">
        <v>39723</v>
      </c>
      <c r="C5" s="1087">
        <v>37190</v>
      </c>
      <c r="D5" s="1087">
        <v>30032</v>
      </c>
      <c r="E5" s="1088">
        <v>29301</v>
      </c>
      <c r="F5" s="1087">
        <v>14111</v>
      </c>
      <c r="G5" s="1087">
        <v>14160</v>
      </c>
      <c r="H5" s="1087">
        <v>11042</v>
      </c>
      <c r="I5" s="1088">
        <v>11082</v>
      </c>
      <c r="J5" s="1087">
        <v>53834</v>
      </c>
      <c r="K5" s="1087">
        <v>51350</v>
      </c>
      <c r="L5" s="1087">
        <v>41074</v>
      </c>
      <c r="M5" s="1088">
        <v>40383</v>
      </c>
      <c r="O5" s="1091"/>
      <c r="Q5" s="868" t="s">
        <v>6</v>
      </c>
      <c r="R5" s="187">
        <v>694</v>
      </c>
      <c r="S5" s="242">
        <v>1081</v>
      </c>
      <c r="T5" s="242">
        <v>1473</v>
      </c>
      <c r="U5" s="243">
        <v>1472</v>
      </c>
      <c r="V5" s="187">
        <v>132</v>
      </c>
      <c r="W5" s="242">
        <v>218</v>
      </c>
      <c r="X5" s="242">
        <v>245</v>
      </c>
      <c r="Y5" s="243">
        <v>253</v>
      </c>
      <c r="Z5" s="187">
        <v>826</v>
      </c>
      <c r="AA5" s="242">
        <v>1299</v>
      </c>
      <c r="AB5" s="242">
        <v>1718</v>
      </c>
      <c r="AC5" s="243">
        <v>1725</v>
      </c>
    </row>
    <row r="6" spans="1:29" ht="15" thickBot="1" x14ac:dyDescent="0.35">
      <c r="A6" s="891" t="s">
        <v>7</v>
      </c>
      <c r="B6" s="1089">
        <v>204627</v>
      </c>
      <c r="C6" s="1089">
        <v>161616</v>
      </c>
      <c r="D6" s="1089">
        <v>133598</v>
      </c>
      <c r="E6" s="1090">
        <v>130457</v>
      </c>
      <c r="F6" s="1089">
        <v>58473</v>
      </c>
      <c r="G6" s="1089">
        <v>51381</v>
      </c>
      <c r="H6" s="1089">
        <v>43433</v>
      </c>
      <c r="I6" s="1090">
        <v>44082</v>
      </c>
      <c r="J6" s="1089">
        <v>263100</v>
      </c>
      <c r="K6" s="1089">
        <v>212997</v>
      </c>
      <c r="L6" s="1089">
        <v>177031</v>
      </c>
      <c r="M6" s="1090">
        <v>174539</v>
      </c>
      <c r="O6" s="1091"/>
      <c r="Q6" s="866" t="s">
        <v>7</v>
      </c>
      <c r="R6" s="188">
        <v>10927</v>
      </c>
      <c r="S6" s="189">
        <v>13601</v>
      </c>
      <c r="T6" s="189">
        <v>15519</v>
      </c>
      <c r="U6" s="244">
        <v>15354</v>
      </c>
      <c r="V6" s="188">
        <v>1300</v>
      </c>
      <c r="W6" s="189">
        <v>1609</v>
      </c>
      <c r="X6" s="189">
        <v>1927</v>
      </c>
      <c r="Y6" s="244">
        <v>2083</v>
      </c>
      <c r="Z6" s="188">
        <v>12227</v>
      </c>
      <c r="AA6" s="189">
        <v>15210</v>
      </c>
      <c r="AB6" s="189">
        <v>17446</v>
      </c>
      <c r="AC6" s="244">
        <v>17437</v>
      </c>
    </row>
    <row r="7" spans="1:29" x14ac:dyDescent="0.3"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O7" s="1091"/>
    </row>
    <row r="8" spans="1:29" x14ac:dyDescent="0.3">
      <c r="O8" s="1091"/>
    </row>
    <row r="9" spans="1:29" x14ac:dyDescent="0.3">
      <c r="O9" s="1091"/>
    </row>
    <row r="10" spans="1:29" x14ac:dyDescent="0.3">
      <c r="O10" s="1091"/>
    </row>
    <row r="11" spans="1:29" x14ac:dyDescent="0.3">
      <c r="O11" s="1091"/>
    </row>
    <row r="12" spans="1:29" x14ac:dyDescent="0.3">
      <c r="O12" s="1091"/>
    </row>
    <row r="13" spans="1:29" x14ac:dyDescent="0.3">
      <c r="N13" s="894"/>
      <c r="O13" s="1091"/>
    </row>
    <row r="14" spans="1:29" x14ac:dyDescent="0.3">
      <c r="O14" s="1091"/>
    </row>
    <row r="15" spans="1:29" x14ac:dyDescent="0.3">
      <c r="O15" s="1091"/>
    </row>
    <row r="16" spans="1:29" x14ac:dyDescent="0.3">
      <c r="O16" s="1091"/>
    </row>
    <row r="17" spans="1:30" x14ac:dyDescent="0.3">
      <c r="O17" s="1091"/>
    </row>
    <row r="18" spans="1:30" x14ac:dyDescent="0.3">
      <c r="O18" s="1091"/>
    </row>
    <row r="19" spans="1:30" x14ac:dyDescent="0.3">
      <c r="O19" s="1091"/>
    </row>
    <row r="20" spans="1:30" x14ac:dyDescent="0.3">
      <c r="O20" s="1091"/>
    </row>
    <row r="21" spans="1:30" x14ac:dyDescent="0.3">
      <c r="O21" s="1091"/>
    </row>
    <row r="22" spans="1:30" x14ac:dyDescent="0.3">
      <c r="O22" s="1091"/>
    </row>
    <row r="23" spans="1:30" x14ac:dyDescent="0.3">
      <c r="O23" s="1091"/>
    </row>
    <row r="24" spans="1:30" x14ac:dyDescent="0.3">
      <c r="O24" s="1091"/>
    </row>
    <row r="25" spans="1:30" x14ac:dyDescent="0.3">
      <c r="A25" s="1091"/>
      <c r="B25" s="1091"/>
      <c r="C25" s="1091"/>
      <c r="D25" s="1091"/>
      <c r="E25" s="1091"/>
      <c r="F25" s="1091"/>
      <c r="G25" s="1091"/>
      <c r="H25" s="1091"/>
      <c r="I25" s="1091"/>
      <c r="J25" s="1091"/>
      <c r="K25" s="1091"/>
      <c r="L25" s="1091"/>
      <c r="M25" s="1091"/>
      <c r="N25" s="1091"/>
      <c r="O25" s="1091"/>
      <c r="P25" s="1091"/>
      <c r="Q25" s="1091"/>
      <c r="R25" s="1091"/>
      <c r="S25" s="1091"/>
      <c r="T25" s="1091"/>
      <c r="U25" s="1091"/>
      <c r="V25" s="1091"/>
      <c r="W25" s="1091"/>
      <c r="X25" s="1091"/>
      <c r="Y25" s="1091"/>
      <c r="Z25" s="1091"/>
      <c r="AA25" s="1091"/>
      <c r="AB25" s="1091"/>
      <c r="AC25" s="1091"/>
    </row>
    <row r="26" spans="1:30" ht="15" thickBot="1" x14ac:dyDescent="0.35">
      <c r="O26" s="1091"/>
    </row>
    <row r="27" spans="1:30" ht="15" customHeight="1" thickBot="1" x14ac:dyDescent="0.35">
      <c r="O27" s="1091"/>
      <c r="Q27" s="1114" t="s">
        <v>27</v>
      </c>
      <c r="R27" s="1097" t="s">
        <v>1</v>
      </c>
      <c r="S27" s="1098"/>
      <c r="T27" s="1098"/>
      <c r="U27" s="1099"/>
      <c r="V27" s="1097" t="s">
        <v>2</v>
      </c>
      <c r="W27" s="1098"/>
      <c r="X27" s="1098"/>
      <c r="Y27" s="1099"/>
      <c r="Z27" s="1097" t="s">
        <v>3</v>
      </c>
      <c r="AA27" s="1098"/>
      <c r="AB27" s="1098"/>
      <c r="AC27" s="1191"/>
      <c r="AD27" s="5"/>
    </row>
    <row r="28" spans="1:30" ht="15" thickBot="1" x14ac:dyDescent="0.35">
      <c r="O28" s="1091"/>
      <c r="Q28" s="1115"/>
      <c r="R28" s="8">
        <v>2001</v>
      </c>
      <c r="S28" s="8">
        <v>2010</v>
      </c>
      <c r="T28" s="8">
        <v>2014</v>
      </c>
      <c r="U28" s="8">
        <v>2015</v>
      </c>
      <c r="V28" s="9">
        <v>2001</v>
      </c>
      <c r="W28" s="8">
        <v>2010</v>
      </c>
      <c r="X28" s="8">
        <v>2014</v>
      </c>
      <c r="Y28" s="8">
        <v>2015</v>
      </c>
      <c r="Z28" s="9">
        <v>2001</v>
      </c>
      <c r="AA28" s="8">
        <v>2010</v>
      </c>
      <c r="AB28" s="8">
        <v>2014</v>
      </c>
      <c r="AC28" s="10">
        <v>2015</v>
      </c>
      <c r="AD28" s="5"/>
    </row>
    <row r="29" spans="1:30" ht="21" thickBot="1" x14ac:dyDescent="0.35">
      <c r="A29" s="879" t="s">
        <v>21</v>
      </c>
      <c r="B29" s="880" t="s">
        <v>1</v>
      </c>
      <c r="C29" s="881"/>
      <c r="D29" s="881"/>
      <c r="E29" s="882"/>
      <c r="F29" s="883" t="s">
        <v>2</v>
      </c>
      <c r="G29" s="881"/>
      <c r="H29" s="881"/>
      <c r="I29" s="882"/>
      <c r="J29" s="883" t="s">
        <v>3</v>
      </c>
      <c r="K29" s="881"/>
      <c r="L29" s="881"/>
      <c r="M29" s="882"/>
      <c r="O29" s="1091"/>
      <c r="Q29" s="1" t="s">
        <v>4</v>
      </c>
      <c r="R29" s="897">
        <v>10056</v>
      </c>
      <c r="S29" s="898">
        <v>10149</v>
      </c>
      <c r="T29" s="898">
        <v>10434</v>
      </c>
      <c r="U29" s="898">
        <v>9528</v>
      </c>
      <c r="V29" s="897">
        <v>484</v>
      </c>
      <c r="W29" s="898">
        <v>393</v>
      </c>
      <c r="X29" s="898">
        <v>473</v>
      </c>
      <c r="Y29" s="898">
        <v>492</v>
      </c>
      <c r="Z29" s="897">
        <v>10540</v>
      </c>
      <c r="AA29" s="898">
        <v>10542</v>
      </c>
      <c r="AB29" s="898">
        <v>10907</v>
      </c>
      <c r="AC29" s="899">
        <v>10020</v>
      </c>
      <c r="AD29" s="5"/>
    </row>
    <row r="30" spans="1:30" ht="15" thickBot="1" x14ac:dyDescent="0.35">
      <c r="A30" s="884"/>
      <c r="B30" s="885">
        <v>2001</v>
      </c>
      <c r="C30" s="885">
        <v>2010</v>
      </c>
      <c r="D30" s="885">
        <v>2014</v>
      </c>
      <c r="E30" s="886">
        <v>2015</v>
      </c>
      <c r="F30" s="885">
        <v>2001</v>
      </c>
      <c r="G30" s="885">
        <v>2010</v>
      </c>
      <c r="H30" s="885">
        <v>2014</v>
      </c>
      <c r="I30" s="886">
        <v>2015</v>
      </c>
      <c r="J30" s="885">
        <v>2001</v>
      </c>
      <c r="K30" s="885">
        <v>2010</v>
      </c>
      <c r="L30" s="885">
        <v>2014</v>
      </c>
      <c r="M30" s="886">
        <v>2015</v>
      </c>
      <c r="O30" s="1091"/>
      <c r="Q30" s="1" t="s">
        <v>5</v>
      </c>
      <c r="R30" s="897">
        <v>5679</v>
      </c>
      <c r="S30" s="898">
        <v>5633</v>
      </c>
      <c r="T30" s="898">
        <v>5315</v>
      </c>
      <c r="U30" s="898">
        <v>5090</v>
      </c>
      <c r="V30" s="897">
        <v>262</v>
      </c>
      <c r="W30" s="898">
        <v>220</v>
      </c>
      <c r="X30" s="898">
        <v>284</v>
      </c>
      <c r="Y30" s="898">
        <v>255</v>
      </c>
      <c r="Z30" s="897">
        <v>5941</v>
      </c>
      <c r="AA30" s="898">
        <v>5853</v>
      </c>
      <c r="AB30" s="898">
        <v>5599</v>
      </c>
      <c r="AC30" s="899">
        <v>5345</v>
      </c>
      <c r="AD30" s="5"/>
    </row>
    <row r="31" spans="1:30" x14ac:dyDescent="0.3">
      <c r="A31" s="887" t="s">
        <v>4</v>
      </c>
      <c r="B31" s="888">
        <v>26351</v>
      </c>
      <c r="C31" s="888">
        <v>9606</v>
      </c>
      <c r="D31" s="888">
        <v>5710</v>
      </c>
      <c r="E31" s="889">
        <v>5504</v>
      </c>
      <c r="F31" s="888">
        <v>2158</v>
      </c>
      <c r="G31" s="888">
        <v>958</v>
      </c>
      <c r="H31" s="888">
        <v>603</v>
      </c>
      <c r="I31" s="889">
        <v>664</v>
      </c>
      <c r="J31" s="888">
        <v>28509</v>
      </c>
      <c r="K31" s="888">
        <v>10564</v>
      </c>
      <c r="L31" s="888">
        <v>6313</v>
      </c>
      <c r="M31" s="889">
        <v>6168</v>
      </c>
      <c r="O31" s="1091"/>
      <c r="Q31" s="1" t="s">
        <v>6</v>
      </c>
      <c r="R31" s="897">
        <v>3802</v>
      </c>
      <c r="S31" s="898">
        <v>4200</v>
      </c>
      <c r="T31" s="898">
        <v>4113</v>
      </c>
      <c r="U31" s="898">
        <v>4073</v>
      </c>
      <c r="V31" s="897">
        <v>230</v>
      </c>
      <c r="W31" s="898">
        <v>176</v>
      </c>
      <c r="X31" s="898">
        <v>185</v>
      </c>
      <c r="Y31" s="898">
        <v>185</v>
      </c>
      <c r="Z31" s="897">
        <v>4032</v>
      </c>
      <c r="AA31" s="898">
        <v>4376</v>
      </c>
      <c r="AB31" s="898">
        <v>4298</v>
      </c>
      <c r="AC31" s="899">
        <v>4258</v>
      </c>
      <c r="AD31" s="5"/>
    </row>
    <row r="32" spans="1:30" ht="15" thickBot="1" x14ac:dyDescent="0.35">
      <c r="A32" s="887" t="s">
        <v>5</v>
      </c>
      <c r="B32" s="888">
        <v>16308</v>
      </c>
      <c r="C32" s="888">
        <v>5632</v>
      </c>
      <c r="D32" s="888">
        <v>3324</v>
      </c>
      <c r="E32" s="889">
        <v>3115</v>
      </c>
      <c r="F32" s="888">
        <v>876</v>
      </c>
      <c r="G32" s="888">
        <v>486</v>
      </c>
      <c r="H32" s="888">
        <v>304</v>
      </c>
      <c r="I32" s="889">
        <v>333</v>
      </c>
      <c r="J32" s="888">
        <v>17184</v>
      </c>
      <c r="K32" s="888">
        <v>6118</v>
      </c>
      <c r="L32" s="888">
        <v>3628</v>
      </c>
      <c r="M32" s="889">
        <v>3448</v>
      </c>
      <c r="O32" s="1091"/>
      <c r="Q32" s="3" t="s">
        <v>7</v>
      </c>
      <c r="R32" s="911">
        <v>19537</v>
      </c>
      <c r="S32" s="912">
        <v>19982</v>
      </c>
      <c r="T32" s="912">
        <v>19862</v>
      </c>
      <c r="U32" s="912">
        <v>18279</v>
      </c>
      <c r="V32" s="911">
        <v>976</v>
      </c>
      <c r="W32" s="912">
        <v>789</v>
      </c>
      <c r="X32" s="912">
        <v>942</v>
      </c>
      <c r="Y32" s="912">
        <v>808</v>
      </c>
      <c r="Z32" s="911">
        <v>20513</v>
      </c>
      <c r="AA32" s="912">
        <v>20771</v>
      </c>
      <c r="AB32" s="912">
        <v>20804</v>
      </c>
      <c r="AC32" s="912">
        <v>19623</v>
      </c>
      <c r="AD32" s="5"/>
    </row>
    <row r="33" spans="1:30" ht="20.399999999999999" x14ac:dyDescent="0.3">
      <c r="A33" s="890" t="s">
        <v>6</v>
      </c>
      <c r="B33" s="888">
        <v>11384</v>
      </c>
      <c r="C33" s="888">
        <v>5060</v>
      </c>
      <c r="D33" s="888">
        <v>2989</v>
      </c>
      <c r="E33" s="889">
        <v>2660</v>
      </c>
      <c r="F33" s="888">
        <v>780</v>
      </c>
      <c r="G33" s="888">
        <v>446</v>
      </c>
      <c r="H33" s="888">
        <v>241</v>
      </c>
      <c r="I33" s="889">
        <v>213</v>
      </c>
      <c r="J33" s="888">
        <v>12164</v>
      </c>
      <c r="K33" s="888">
        <v>5506</v>
      </c>
      <c r="L33" s="888">
        <v>3230</v>
      </c>
      <c r="M33" s="889">
        <v>2873</v>
      </c>
      <c r="O33" s="1091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</row>
    <row r="34" spans="1:30" ht="15" thickBot="1" x14ac:dyDescent="0.35">
      <c r="A34" s="891" t="s">
        <v>7</v>
      </c>
      <c r="B34" s="892">
        <v>54043</v>
      </c>
      <c r="C34" s="892">
        <v>20298</v>
      </c>
      <c r="D34" s="892">
        <v>12023</v>
      </c>
      <c r="E34" s="893">
        <v>11279</v>
      </c>
      <c r="F34" s="892">
        <v>3814</v>
      </c>
      <c r="G34" s="892">
        <v>1890</v>
      </c>
      <c r="H34" s="892">
        <v>1148</v>
      </c>
      <c r="I34" s="893">
        <v>1210</v>
      </c>
      <c r="J34" s="892">
        <v>57857</v>
      </c>
      <c r="K34" s="892">
        <v>22188</v>
      </c>
      <c r="L34" s="892">
        <v>13171</v>
      </c>
      <c r="M34" s="893">
        <v>12489</v>
      </c>
      <c r="O34" s="1091"/>
    </row>
    <row r="35" spans="1:30" x14ac:dyDescent="0.3">
      <c r="O35" s="1091"/>
    </row>
    <row r="36" spans="1:30" x14ac:dyDescent="0.3">
      <c r="O36" s="1091"/>
    </row>
    <row r="37" spans="1:30" x14ac:dyDescent="0.3">
      <c r="O37" s="1091"/>
    </row>
    <row r="38" spans="1:30" x14ac:dyDescent="0.3">
      <c r="O38" s="1091"/>
    </row>
    <row r="39" spans="1:30" x14ac:dyDescent="0.3">
      <c r="O39" s="1091"/>
    </row>
    <row r="40" spans="1:30" x14ac:dyDescent="0.3">
      <c r="O40" s="1091"/>
    </row>
    <row r="41" spans="1:30" x14ac:dyDescent="0.3">
      <c r="O41" s="1091"/>
    </row>
    <row r="42" spans="1:30" x14ac:dyDescent="0.3">
      <c r="O42" s="1091"/>
    </row>
    <row r="43" spans="1:30" x14ac:dyDescent="0.3">
      <c r="O43" s="1091"/>
    </row>
    <row r="44" spans="1:30" x14ac:dyDescent="0.3">
      <c r="O44" s="1091"/>
    </row>
    <row r="45" spans="1:30" x14ac:dyDescent="0.3">
      <c r="O45" s="1091"/>
    </row>
    <row r="46" spans="1:30" x14ac:dyDescent="0.3">
      <c r="O46" s="1091"/>
    </row>
    <row r="47" spans="1:30" x14ac:dyDescent="0.3">
      <c r="O47" s="1091"/>
    </row>
    <row r="48" spans="1:30" x14ac:dyDescent="0.3">
      <c r="O48" s="1091"/>
    </row>
    <row r="49" spans="1:29" x14ac:dyDescent="0.3">
      <c r="O49" s="1091"/>
    </row>
    <row r="50" spans="1:29" x14ac:dyDescent="0.3">
      <c r="O50" s="1091"/>
    </row>
    <row r="51" spans="1:29" x14ac:dyDescent="0.3">
      <c r="O51" s="1091"/>
    </row>
    <row r="52" spans="1:29" x14ac:dyDescent="0.3">
      <c r="O52" s="1091"/>
    </row>
    <row r="53" spans="1:29" x14ac:dyDescent="0.3">
      <c r="A53" s="1091"/>
      <c r="B53" s="1091"/>
      <c r="C53" s="1091"/>
      <c r="D53" s="1091"/>
      <c r="E53" s="1091"/>
      <c r="F53" s="1091"/>
      <c r="G53" s="1091"/>
      <c r="H53" s="1091"/>
      <c r="I53" s="1091"/>
      <c r="J53" s="1091"/>
      <c r="K53" s="1091"/>
      <c r="L53" s="1091"/>
      <c r="M53" s="1091"/>
      <c r="N53" s="1091"/>
      <c r="O53" s="1091"/>
      <c r="P53" s="1091"/>
      <c r="Q53" s="1091"/>
      <c r="R53" s="1091"/>
      <c r="S53" s="1091"/>
      <c r="T53" s="1091"/>
      <c r="U53" s="1091"/>
      <c r="V53" s="1091"/>
      <c r="W53" s="1091"/>
      <c r="X53" s="1091"/>
      <c r="Y53" s="1091"/>
      <c r="Z53" s="1091"/>
      <c r="AA53" s="1091"/>
      <c r="AB53" s="1091"/>
      <c r="AC53" s="1091"/>
    </row>
    <row r="54" spans="1:29" ht="15" thickBot="1" x14ac:dyDescent="0.35">
      <c r="O54" s="1091"/>
    </row>
    <row r="55" spans="1:29" ht="15" customHeight="1" thickBot="1" x14ac:dyDescent="0.35">
      <c r="O55" s="1091"/>
      <c r="Q55" s="1114" t="s">
        <v>52</v>
      </c>
      <c r="R55" s="1097" t="s">
        <v>1</v>
      </c>
      <c r="S55" s="1098"/>
      <c r="T55" s="1098"/>
      <c r="U55" s="1098"/>
      <c r="V55" s="1097" t="s">
        <v>2</v>
      </c>
      <c r="W55" s="1098"/>
      <c r="X55" s="1098"/>
      <c r="Y55" s="1098"/>
      <c r="Z55" s="1097" t="s">
        <v>3</v>
      </c>
      <c r="AA55" s="1098"/>
      <c r="AB55" s="1098"/>
      <c r="AC55" s="1099"/>
    </row>
    <row r="56" spans="1:29" ht="30" customHeight="1" thickBot="1" x14ac:dyDescent="0.35">
      <c r="O56" s="1091"/>
      <c r="Q56" s="1115"/>
      <c r="R56" s="1085">
        <v>2001</v>
      </c>
      <c r="S56" s="1085">
        <v>2010</v>
      </c>
      <c r="T56" s="1085">
        <v>2014</v>
      </c>
      <c r="U56" s="1086">
        <v>2015</v>
      </c>
      <c r="V56" s="1085">
        <v>2001</v>
      </c>
      <c r="W56" s="1085">
        <v>2010</v>
      </c>
      <c r="X56" s="1085">
        <v>2014</v>
      </c>
      <c r="Y56" s="1086">
        <v>2015</v>
      </c>
      <c r="Z56" s="1085">
        <v>2001</v>
      </c>
      <c r="AA56" s="1085">
        <v>2010</v>
      </c>
      <c r="AB56" s="1085">
        <v>2014</v>
      </c>
      <c r="AC56" s="1086">
        <v>2015</v>
      </c>
    </row>
    <row r="57" spans="1:29" ht="33" thickBot="1" x14ac:dyDescent="0.35">
      <c r="A57" s="864" t="s">
        <v>53</v>
      </c>
      <c r="B57" s="861" t="s">
        <v>1</v>
      </c>
      <c r="C57" s="862"/>
      <c r="D57" s="862"/>
      <c r="E57" s="862"/>
      <c r="F57" s="861" t="s">
        <v>2</v>
      </c>
      <c r="G57" s="862"/>
      <c r="H57" s="862"/>
      <c r="I57" s="862"/>
      <c r="J57" s="861" t="s">
        <v>3</v>
      </c>
      <c r="K57" s="862"/>
      <c r="L57" s="862"/>
      <c r="M57" s="863"/>
      <c r="O57" s="1091"/>
      <c r="Q57" s="25" t="s">
        <v>4</v>
      </c>
      <c r="R57" s="995">
        <v>13618</v>
      </c>
      <c r="S57" s="996">
        <v>18192</v>
      </c>
      <c r="T57" s="996">
        <v>14836</v>
      </c>
      <c r="U57" s="997">
        <v>15864</v>
      </c>
      <c r="V57" s="998">
        <v>1246</v>
      </c>
      <c r="W57" s="999">
        <v>3115</v>
      </c>
      <c r="X57" s="999">
        <v>2717</v>
      </c>
      <c r="Y57" s="1000">
        <v>3102</v>
      </c>
      <c r="Z57" s="998">
        <v>14864</v>
      </c>
      <c r="AA57" s="999">
        <v>21307</v>
      </c>
      <c r="AB57" s="999">
        <v>17553</v>
      </c>
      <c r="AC57" s="1000">
        <v>18966</v>
      </c>
    </row>
    <row r="58" spans="1:29" ht="15" thickBot="1" x14ac:dyDescent="0.35">
      <c r="A58" s="865"/>
      <c r="B58" s="885">
        <v>2001</v>
      </c>
      <c r="C58" s="885">
        <v>2010</v>
      </c>
      <c r="D58" s="885">
        <v>2014</v>
      </c>
      <c r="E58" s="886">
        <v>2015</v>
      </c>
      <c r="F58" s="885">
        <v>2001</v>
      </c>
      <c r="G58" s="885">
        <v>2010</v>
      </c>
      <c r="H58" s="885">
        <v>2014</v>
      </c>
      <c r="I58" s="886">
        <v>2015</v>
      </c>
      <c r="J58" s="885">
        <v>2001</v>
      </c>
      <c r="K58" s="885">
        <v>2010</v>
      </c>
      <c r="L58" s="885">
        <v>2014</v>
      </c>
      <c r="M58" s="886">
        <v>2015</v>
      </c>
      <c r="O58" s="1091"/>
      <c r="Q58" s="25" t="s">
        <v>5</v>
      </c>
      <c r="R58" s="998">
        <v>8068</v>
      </c>
      <c r="S58" s="999">
        <v>12780</v>
      </c>
      <c r="T58" s="999">
        <v>9604</v>
      </c>
      <c r="U58" s="1000">
        <v>9817</v>
      </c>
      <c r="V58" s="998">
        <v>556</v>
      </c>
      <c r="W58" s="999">
        <v>1699</v>
      </c>
      <c r="X58" s="999">
        <v>1397</v>
      </c>
      <c r="Y58" s="1000">
        <v>1446</v>
      </c>
      <c r="Z58" s="998">
        <v>8624</v>
      </c>
      <c r="AA58" s="999">
        <v>14479</v>
      </c>
      <c r="AB58" s="999">
        <v>11001</v>
      </c>
      <c r="AC58" s="1000">
        <v>11263</v>
      </c>
    </row>
    <row r="59" spans="1:29" x14ac:dyDescent="0.3">
      <c r="A59" s="70" t="s">
        <v>4</v>
      </c>
      <c r="B59" s="995">
        <v>4109</v>
      </c>
      <c r="C59" s="996">
        <v>1594</v>
      </c>
      <c r="D59" s="996">
        <v>1553</v>
      </c>
      <c r="E59" s="997">
        <v>1666</v>
      </c>
      <c r="F59" s="998">
        <v>1675</v>
      </c>
      <c r="G59" s="999">
        <v>473</v>
      </c>
      <c r="H59" s="999">
        <v>458</v>
      </c>
      <c r="I59" s="1000">
        <v>459</v>
      </c>
      <c r="J59" s="998">
        <v>5784</v>
      </c>
      <c r="K59" s="999">
        <v>2067</v>
      </c>
      <c r="L59" s="999">
        <v>2011</v>
      </c>
      <c r="M59" s="257">
        <v>2125</v>
      </c>
      <c r="O59" s="1091"/>
      <c r="Q59" s="25" t="s">
        <v>6</v>
      </c>
      <c r="R59" s="998">
        <v>4633</v>
      </c>
      <c r="S59" s="999">
        <v>8363</v>
      </c>
      <c r="T59" s="999">
        <v>6122</v>
      </c>
      <c r="U59" s="1000">
        <v>6557</v>
      </c>
      <c r="V59" s="998">
        <v>319</v>
      </c>
      <c r="W59" s="999">
        <v>1302</v>
      </c>
      <c r="X59" s="999">
        <v>914</v>
      </c>
      <c r="Y59" s="1000">
        <v>1061</v>
      </c>
      <c r="Z59" s="998">
        <v>4952</v>
      </c>
      <c r="AA59" s="999">
        <v>9665</v>
      </c>
      <c r="AB59" s="999">
        <v>7036</v>
      </c>
      <c r="AC59" s="1000">
        <v>7618</v>
      </c>
    </row>
    <row r="60" spans="1:29" ht="15" thickBot="1" x14ac:dyDescent="0.35">
      <c r="A60" s="70" t="s">
        <v>5</v>
      </c>
      <c r="B60" s="998">
        <v>1814</v>
      </c>
      <c r="C60" s="999">
        <v>1295</v>
      </c>
      <c r="D60" s="999">
        <v>1053</v>
      </c>
      <c r="E60" s="1000">
        <v>1047</v>
      </c>
      <c r="F60" s="998">
        <v>837</v>
      </c>
      <c r="G60" s="999">
        <v>247</v>
      </c>
      <c r="H60" s="999">
        <v>189</v>
      </c>
      <c r="I60" s="1000">
        <v>196</v>
      </c>
      <c r="J60" s="998">
        <v>2651</v>
      </c>
      <c r="K60" s="999">
        <v>1542</v>
      </c>
      <c r="L60" s="999">
        <v>1242</v>
      </c>
      <c r="M60" s="257">
        <v>1243</v>
      </c>
      <c r="O60" s="1091"/>
      <c r="Q60" s="26" t="s">
        <v>7</v>
      </c>
      <c r="R60" s="1001">
        <v>26319</v>
      </c>
      <c r="S60" s="1002">
        <v>39335</v>
      </c>
      <c r="T60" s="1002">
        <v>30562</v>
      </c>
      <c r="U60" s="1003">
        <v>32238</v>
      </c>
      <c r="V60" s="1001">
        <v>2121</v>
      </c>
      <c r="W60" s="1002">
        <v>6116</v>
      </c>
      <c r="X60" s="1002">
        <v>5028</v>
      </c>
      <c r="Y60" s="1003">
        <v>5609</v>
      </c>
      <c r="Z60" s="1001">
        <v>28440</v>
      </c>
      <c r="AA60" s="1002">
        <v>45451</v>
      </c>
      <c r="AB60" s="1002">
        <v>35590</v>
      </c>
      <c r="AC60" s="1003">
        <v>37847</v>
      </c>
    </row>
    <row r="61" spans="1:29" x14ac:dyDescent="0.3">
      <c r="A61" s="70" t="s">
        <v>6</v>
      </c>
      <c r="B61" s="998">
        <v>1800</v>
      </c>
      <c r="C61" s="999">
        <v>1742</v>
      </c>
      <c r="D61" s="999">
        <v>1429</v>
      </c>
      <c r="E61" s="1000">
        <v>1426</v>
      </c>
      <c r="F61" s="998">
        <v>661</v>
      </c>
      <c r="G61" s="999">
        <v>280</v>
      </c>
      <c r="H61" s="999">
        <v>261</v>
      </c>
      <c r="I61" s="1000">
        <v>240</v>
      </c>
      <c r="J61" s="998">
        <v>2461</v>
      </c>
      <c r="K61" s="999">
        <v>2022</v>
      </c>
      <c r="L61" s="999">
        <v>1690</v>
      </c>
      <c r="M61" s="257">
        <v>1666</v>
      </c>
      <c r="O61" s="1091"/>
    </row>
    <row r="62" spans="1:29" ht="15" thickBot="1" x14ac:dyDescent="0.35">
      <c r="A62" s="26" t="s">
        <v>7</v>
      </c>
      <c r="B62" s="1001">
        <v>7723</v>
      </c>
      <c r="C62" s="1002">
        <v>4631</v>
      </c>
      <c r="D62" s="1002">
        <v>4035</v>
      </c>
      <c r="E62" s="1003">
        <v>4139</v>
      </c>
      <c r="F62" s="1001">
        <v>3173</v>
      </c>
      <c r="G62" s="1002">
        <v>1000</v>
      </c>
      <c r="H62" s="1002">
        <v>908</v>
      </c>
      <c r="I62" s="1003">
        <v>895</v>
      </c>
      <c r="J62" s="1001">
        <v>10896</v>
      </c>
      <c r="K62" s="1002">
        <v>5631</v>
      </c>
      <c r="L62" s="1002">
        <v>4943</v>
      </c>
      <c r="M62" s="994">
        <v>5034</v>
      </c>
      <c r="O62" s="1091"/>
    </row>
    <row r="63" spans="1:29" x14ac:dyDescent="0.3">
      <c r="O63" s="1091"/>
    </row>
    <row r="64" spans="1:29" x14ac:dyDescent="0.3">
      <c r="O64" s="1091"/>
    </row>
    <row r="65" spans="15:15" x14ac:dyDescent="0.3">
      <c r="O65" s="1091"/>
    </row>
    <row r="66" spans="15:15" x14ac:dyDescent="0.3">
      <c r="O66" s="1091"/>
    </row>
    <row r="67" spans="15:15" x14ac:dyDescent="0.3">
      <c r="O67" s="1091"/>
    </row>
    <row r="68" spans="15:15" x14ac:dyDescent="0.3">
      <c r="O68" s="1091"/>
    </row>
    <row r="69" spans="15:15" x14ac:dyDescent="0.3">
      <c r="O69" s="1091"/>
    </row>
    <row r="70" spans="15:15" x14ac:dyDescent="0.3">
      <c r="O70" s="1091"/>
    </row>
    <row r="71" spans="15:15" x14ac:dyDescent="0.3">
      <c r="O71" s="1091"/>
    </row>
    <row r="72" spans="15:15" x14ac:dyDescent="0.3">
      <c r="O72" s="1091"/>
    </row>
    <row r="73" spans="15:15" x14ac:dyDescent="0.3">
      <c r="O73" s="1091"/>
    </row>
    <row r="74" spans="15:15" x14ac:dyDescent="0.3">
      <c r="O74" s="1091"/>
    </row>
    <row r="75" spans="15:15" x14ac:dyDescent="0.3">
      <c r="O75" s="1091"/>
    </row>
    <row r="76" spans="15:15" x14ac:dyDescent="0.3">
      <c r="O76" s="1091"/>
    </row>
    <row r="77" spans="15:15" x14ac:dyDescent="0.3">
      <c r="O77" s="1091"/>
    </row>
    <row r="78" spans="15:15" x14ac:dyDescent="0.3">
      <c r="O78" s="1091"/>
    </row>
    <row r="79" spans="15:15" x14ac:dyDescent="0.3">
      <c r="O79" s="1091"/>
    </row>
    <row r="80" spans="15:15" x14ac:dyDescent="0.3">
      <c r="O80" s="1091"/>
    </row>
    <row r="81" spans="1:29" x14ac:dyDescent="0.3">
      <c r="A81" s="1091"/>
      <c r="B81" s="1091"/>
      <c r="C81" s="1091"/>
      <c r="D81" s="1091"/>
      <c r="E81" s="1091"/>
      <c r="F81" s="1091"/>
      <c r="G81" s="1091"/>
      <c r="H81" s="1091"/>
      <c r="I81" s="1091"/>
      <c r="J81" s="1091"/>
      <c r="K81" s="1091"/>
      <c r="L81" s="1091"/>
      <c r="M81" s="1091"/>
      <c r="N81" s="1091"/>
      <c r="O81" s="1091"/>
      <c r="P81" s="1091"/>
      <c r="Q81" s="1091"/>
      <c r="R81" s="1091"/>
      <c r="S81" s="1091"/>
      <c r="T81" s="1091"/>
      <c r="U81" s="1091"/>
      <c r="V81" s="1091"/>
      <c r="W81" s="1091"/>
      <c r="X81" s="1091"/>
      <c r="Y81" s="1091"/>
      <c r="Z81" s="1091"/>
      <c r="AA81" s="1091"/>
      <c r="AB81" s="1091"/>
      <c r="AC81" s="1091"/>
    </row>
    <row r="82" spans="1:29" ht="15" thickBot="1" x14ac:dyDescent="0.35">
      <c r="O82" s="1091"/>
    </row>
    <row r="83" spans="1:29" ht="15" customHeight="1" thickBot="1" x14ac:dyDescent="0.35">
      <c r="O83" s="1091"/>
      <c r="Q83" s="1114" t="s">
        <v>24</v>
      </c>
      <c r="R83" s="1097" t="s">
        <v>1</v>
      </c>
      <c r="S83" s="1098"/>
      <c r="T83" s="1098"/>
      <c r="U83" s="1099"/>
      <c r="V83" s="1097" t="s">
        <v>2</v>
      </c>
      <c r="W83" s="1098"/>
      <c r="X83" s="1098"/>
      <c r="Y83" s="1099"/>
      <c r="Z83" s="1097" t="s">
        <v>3</v>
      </c>
      <c r="AA83" s="1098"/>
      <c r="AB83" s="1098"/>
      <c r="AC83" s="1099"/>
    </row>
    <row r="84" spans="1:29" ht="33" thickBot="1" x14ac:dyDescent="0.35">
      <c r="A84" s="864" t="s">
        <v>25</v>
      </c>
      <c r="B84" s="861" t="s">
        <v>1</v>
      </c>
      <c r="C84" s="862"/>
      <c r="D84" s="862"/>
      <c r="E84" s="863"/>
      <c r="F84" s="861" t="s">
        <v>2</v>
      </c>
      <c r="G84" s="862"/>
      <c r="H84" s="862"/>
      <c r="I84" s="863"/>
      <c r="J84" s="861" t="s">
        <v>3</v>
      </c>
      <c r="K84" s="862"/>
      <c r="L84" s="862"/>
      <c r="M84" s="863"/>
      <c r="O84" s="1091"/>
      <c r="Q84" s="1115"/>
      <c r="R84" s="8">
        <v>2001</v>
      </c>
      <c r="S84" s="8">
        <v>2010</v>
      </c>
      <c r="T84" s="8">
        <v>2014</v>
      </c>
      <c r="U84" s="8">
        <v>2015</v>
      </c>
      <c r="V84" s="9">
        <v>2001</v>
      </c>
      <c r="W84" s="8">
        <v>2010</v>
      </c>
      <c r="X84" s="8">
        <v>2014</v>
      </c>
      <c r="Y84" s="10">
        <v>2015</v>
      </c>
      <c r="Z84" s="9">
        <v>2001</v>
      </c>
      <c r="AA84" s="8">
        <v>2010</v>
      </c>
      <c r="AB84" s="8">
        <v>2014</v>
      </c>
      <c r="AC84" s="10">
        <v>2015</v>
      </c>
    </row>
    <row r="85" spans="1:29" ht="15" thickBot="1" x14ac:dyDescent="0.35">
      <c r="A85" s="865"/>
      <c r="B85" s="885">
        <v>2001</v>
      </c>
      <c r="C85" s="885">
        <v>2010</v>
      </c>
      <c r="D85" s="885">
        <v>2014</v>
      </c>
      <c r="E85" s="886">
        <v>2015</v>
      </c>
      <c r="F85" s="885">
        <v>2001</v>
      </c>
      <c r="G85" s="885">
        <v>2010</v>
      </c>
      <c r="H85" s="885">
        <v>2014</v>
      </c>
      <c r="I85" s="886">
        <v>2015</v>
      </c>
      <c r="J85" s="885">
        <v>2001</v>
      </c>
      <c r="K85" s="885">
        <v>2010</v>
      </c>
      <c r="L85" s="885">
        <v>2014</v>
      </c>
      <c r="M85" s="886">
        <v>2015</v>
      </c>
      <c r="O85" s="1091"/>
      <c r="Q85" s="1" t="s">
        <v>4</v>
      </c>
      <c r="R85" s="32">
        <v>62494</v>
      </c>
      <c r="S85" s="32">
        <v>49897</v>
      </c>
      <c r="T85" s="32">
        <v>43916</v>
      </c>
      <c r="U85" s="32">
        <v>43872</v>
      </c>
      <c r="V85" s="33">
        <v>6500</v>
      </c>
      <c r="W85" s="75">
        <v>6015</v>
      </c>
      <c r="X85" s="75">
        <v>5543</v>
      </c>
      <c r="Y85" s="32">
        <v>6177</v>
      </c>
      <c r="Z85" s="33">
        <v>68994</v>
      </c>
      <c r="AA85" s="75">
        <v>55912</v>
      </c>
      <c r="AB85" s="75">
        <v>49459</v>
      </c>
      <c r="AC85" s="34">
        <v>50049</v>
      </c>
    </row>
    <row r="86" spans="1:29" x14ac:dyDescent="0.3">
      <c r="A86" s="1" t="s">
        <v>4</v>
      </c>
      <c r="B86" s="121">
        <v>56.43</v>
      </c>
      <c r="C86" s="121">
        <v>61.78</v>
      </c>
      <c r="D86" s="121">
        <v>63.53</v>
      </c>
      <c r="E86" s="121">
        <v>64.746162927981104</v>
      </c>
      <c r="F86" s="123">
        <v>21.28</v>
      </c>
      <c r="G86" s="152">
        <v>24.49</v>
      </c>
      <c r="H86" s="152">
        <v>25.3</v>
      </c>
      <c r="I86" s="121">
        <v>27.225846262341324</v>
      </c>
      <c r="J86" s="123">
        <v>48.83</v>
      </c>
      <c r="K86" s="152">
        <v>53.08</v>
      </c>
      <c r="L86" s="152">
        <v>54.33</v>
      </c>
      <c r="M86" s="149">
        <v>55.334556872457107</v>
      </c>
      <c r="O86" s="1091"/>
      <c r="Q86" s="1" t="s">
        <v>5</v>
      </c>
      <c r="R86" s="32">
        <v>33742</v>
      </c>
      <c r="S86" s="32">
        <v>27504</v>
      </c>
      <c r="T86" s="32">
        <v>21959</v>
      </c>
      <c r="U86" s="32">
        <v>21641</v>
      </c>
      <c r="V86" s="33">
        <v>2762</v>
      </c>
      <c r="W86" s="75">
        <v>2967</v>
      </c>
      <c r="X86" s="75">
        <v>2564</v>
      </c>
      <c r="Y86" s="32">
        <v>2600</v>
      </c>
      <c r="Z86" s="33">
        <v>36504</v>
      </c>
      <c r="AA86" s="75">
        <v>30471</v>
      </c>
      <c r="AB86" s="75">
        <v>24523</v>
      </c>
      <c r="AC86" s="34">
        <v>24241</v>
      </c>
    </row>
    <row r="87" spans="1:29" x14ac:dyDescent="0.3">
      <c r="A87" s="1" t="s">
        <v>5</v>
      </c>
      <c r="B87" s="121">
        <v>62.31</v>
      </c>
      <c r="C87" s="121">
        <v>62.99</v>
      </c>
      <c r="D87" s="121">
        <v>63.75</v>
      </c>
      <c r="E87" s="121">
        <v>64.801173793268646</v>
      </c>
      <c r="F87" s="123">
        <v>20</v>
      </c>
      <c r="G87" s="152">
        <v>23.45</v>
      </c>
      <c r="H87" s="152">
        <v>24.47</v>
      </c>
      <c r="I87" s="121">
        <v>25.213343677269201</v>
      </c>
      <c r="J87" s="123">
        <v>53.71</v>
      </c>
      <c r="K87" s="152">
        <v>54.11</v>
      </c>
      <c r="L87" s="152">
        <v>54.59</v>
      </c>
      <c r="M87" s="149">
        <v>55.461242793081354</v>
      </c>
      <c r="O87" s="1091"/>
      <c r="Q87" s="1" t="s">
        <v>6</v>
      </c>
      <c r="R87" s="32">
        <v>22313</v>
      </c>
      <c r="S87" s="32">
        <v>20446</v>
      </c>
      <c r="T87" s="32">
        <v>16126</v>
      </c>
      <c r="U87" s="32">
        <v>16188</v>
      </c>
      <c r="V87" s="33">
        <v>2122</v>
      </c>
      <c r="W87" s="75">
        <v>2422</v>
      </c>
      <c r="X87" s="75">
        <v>1846</v>
      </c>
      <c r="Y87" s="32">
        <v>1952</v>
      </c>
      <c r="Z87" s="33">
        <v>24435</v>
      </c>
      <c r="AA87" s="75">
        <v>22868</v>
      </c>
      <c r="AB87" s="75">
        <v>17972</v>
      </c>
      <c r="AC87" s="34">
        <v>18140</v>
      </c>
    </row>
    <row r="88" spans="1:29" ht="15" thickBot="1" x14ac:dyDescent="0.35">
      <c r="A88" s="1" t="s">
        <v>6</v>
      </c>
      <c r="B88" s="121">
        <v>56.17</v>
      </c>
      <c r="C88" s="121">
        <v>54.98</v>
      </c>
      <c r="D88" s="121">
        <v>53.7</v>
      </c>
      <c r="E88" s="121">
        <v>55.247261185625064</v>
      </c>
      <c r="F88" s="123">
        <v>15.04</v>
      </c>
      <c r="G88" s="152">
        <v>17.100000000000001</v>
      </c>
      <c r="H88" s="152">
        <v>16.72</v>
      </c>
      <c r="I88" s="121">
        <v>17.614149070564881</v>
      </c>
      <c r="J88" s="123">
        <v>45.39</v>
      </c>
      <c r="K88" s="152">
        <v>44.53</v>
      </c>
      <c r="L88" s="152">
        <v>43.76</v>
      </c>
      <c r="M88" s="149">
        <v>44.919892033776584</v>
      </c>
      <c r="O88" s="1091"/>
      <c r="Q88" s="3" t="s">
        <v>7</v>
      </c>
      <c r="R88" s="43">
        <v>118549</v>
      </c>
      <c r="S88" s="43">
        <v>97847</v>
      </c>
      <c r="T88" s="43">
        <v>82001</v>
      </c>
      <c r="U88" s="43">
        <v>81701</v>
      </c>
      <c r="V88" s="44">
        <v>11384</v>
      </c>
      <c r="W88" s="43">
        <v>11404</v>
      </c>
      <c r="X88" s="43">
        <v>9953</v>
      </c>
      <c r="Y88" s="43">
        <v>10729</v>
      </c>
      <c r="Z88" s="44">
        <v>129933</v>
      </c>
      <c r="AA88" s="43">
        <v>109251</v>
      </c>
      <c r="AB88" s="43">
        <v>91954</v>
      </c>
      <c r="AC88" s="38">
        <v>92430</v>
      </c>
    </row>
    <row r="89" spans="1:29" ht="15" thickBot="1" x14ac:dyDescent="0.35">
      <c r="A89" s="3" t="s">
        <v>7</v>
      </c>
      <c r="B89" s="122">
        <v>57.93</v>
      </c>
      <c r="C89" s="122">
        <v>60.54</v>
      </c>
      <c r="D89" s="122">
        <v>61.38</v>
      </c>
      <c r="E89" s="151">
        <v>62.626765907540417</v>
      </c>
      <c r="F89" s="150">
        <v>19.47</v>
      </c>
      <c r="G89" s="122">
        <v>22.19</v>
      </c>
      <c r="H89" s="122">
        <v>22.92</v>
      </c>
      <c r="I89" s="151">
        <v>24.338732362415499</v>
      </c>
      <c r="J89" s="150">
        <v>49.39</v>
      </c>
      <c r="K89" s="122">
        <v>51.29</v>
      </c>
      <c r="L89" s="122">
        <v>51.94</v>
      </c>
      <c r="M89" s="151">
        <v>52.956645792630873</v>
      </c>
      <c r="O89" s="1091"/>
    </row>
    <row r="90" spans="1:29" x14ac:dyDescent="0.3">
      <c r="O90" s="1091"/>
    </row>
    <row r="91" spans="1:29" x14ac:dyDescent="0.3">
      <c r="O91" s="1091"/>
    </row>
    <row r="92" spans="1:29" x14ac:dyDescent="0.3">
      <c r="O92" s="1091"/>
    </row>
    <row r="93" spans="1:29" x14ac:dyDescent="0.3">
      <c r="O93" s="1091"/>
    </row>
    <row r="94" spans="1:29" x14ac:dyDescent="0.3">
      <c r="O94" s="1091"/>
    </row>
    <row r="95" spans="1:29" x14ac:dyDescent="0.3">
      <c r="O95" s="1091"/>
    </row>
    <row r="96" spans="1:29" x14ac:dyDescent="0.3">
      <c r="O96" s="1091"/>
    </row>
    <row r="97" spans="15:15" x14ac:dyDescent="0.3">
      <c r="O97" s="1091"/>
    </row>
    <row r="98" spans="15:15" x14ac:dyDescent="0.3">
      <c r="O98" s="1091"/>
    </row>
    <row r="99" spans="15:15" x14ac:dyDescent="0.3">
      <c r="O99" s="1091"/>
    </row>
    <row r="100" spans="15:15" x14ac:dyDescent="0.3">
      <c r="O100" s="1091"/>
    </row>
    <row r="101" spans="15:15" x14ac:dyDescent="0.3">
      <c r="O101" s="1091"/>
    </row>
    <row r="102" spans="15:15" x14ac:dyDescent="0.3">
      <c r="O102" s="1091"/>
    </row>
    <row r="103" spans="15:15" x14ac:dyDescent="0.3">
      <c r="O103" s="1091"/>
    </row>
    <row r="104" spans="15:15" x14ac:dyDescent="0.3">
      <c r="O104" s="1091"/>
    </row>
    <row r="105" spans="15:15" x14ac:dyDescent="0.3">
      <c r="O105" s="1091"/>
    </row>
    <row r="106" spans="15:15" x14ac:dyDescent="0.3">
      <c r="O106" s="1091"/>
    </row>
    <row r="110" spans="15:15" ht="15" customHeight="1" x14ac:dyDescent="0.3"/>
  </sheetData>
  <mergeCells count="17">
    <mergeCell ref="A1:A2"/>
    <mergeCell ref="Q1:Q2"/>
    <mergeCell ref="R1:U1"/>
    <mergeCell ref="V1:Y1"/>
    <mergeCell ref="Z1:AC1"/>
    <mergeCell ref="Q83:Q84"/>
    <mergeCell ref="R83:U83"/>
    <mergeCell ref="V83:Y83"/>
    <mergeCell ref="Z83:AC83"/>
    <mergeCell ref="Q27:Q28"/>
    <mergeCell ref="R27:U27"/>
    <mergeCell ref="V27:Y27"/>
    <mergeCell ref="Z27:AC27"/>
    <mergeCell ref="Q55:Q56"/>
    <mergeCell ref="R55:U55"/>
    <mergeCell ref="V55:Y55"/>
    <mergeCell ref="Z55:AC5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65"/>
  <sheetViews>
    <sheetView workbookViewId="0"/>
  </sheetViews>
  <sheetFormatPr defaultColWidth="8.88671875" defaultRowHeight="14.4" x14ac:dyDescent="0.3"/>
  <cols>
    <col min="1" max="1" width="22.5546875" style="5" customWidth="1"/>
    <col min="2" max="13" width="8.88671875" style="5"/>
    <col min="14" max="39" width="0" style="5" hidden="1" customWidth="1"/>
    <col min="40" max="16384" width="8.88671875" style="5"/>
  </cols>
  <sheetData>
    <row r="1" spans="1:39" ht="15.6" x14ac:dyDescent="0.3">
      <c r="A1" s="46" t="s">
        <v>356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</row>
    <row r="2" spans="1:39" ht="15.6" x14ac:dyDescent="0.3">
      <c r="A2" s="57"/>
      <c r="P2" s="1178" t="s">
        <v>139</v>
      </c>
      <c r="Q2" s="1179"/>
      <c r="R2" s="1179"/>
      <c r="S2" s="1179"/>
      <c r="T2" s="1179"/>
      <c r="U2" s="1179"/>
      <c r="V2" s="1179"/>
      <c r="W2" s="1179"/>
      <c r="X2" s="1179"/>
      <c r="AB2" s="1178" t="s">
        <v>139</v>
      </c>
      <c r="AC2" s="1179"/>
      <c r="AD2" s="1179"/>
      <c r="AE2" s="1179"/>
      <c r="AF2" s="1179"/>
      <c r="AG2" s="1179"/>
      <c r="AH2" s="1179"/>
      <c r="AI2" s="1179"/>
      <c r="AJ2" s="1179"/>
    </row>
    <row r="3" spans="1:39" ht="16.2" thickBot="1" x14ac:dyDescent="0.35">
      <c r="A3" s="7" t="s">
        <v>57</v>
      </c>
      <c r="P3" s="1208" t="s">
        <v>141</v>
      </c>
      <c r="Q3" s="1209"/>
      <c r="R3" s="1209"/>
      <c r="S3" s="1209"/>
      <c r="T3" s="1209"/>
      <c r="U3" s="1209"/>
      <c r="V3" s="1209"/>
      <c r="W3" s="1209"/>
      <c r="X3" s="1209"/>
      <c r="AB3" s="1208" t="s">
        <v>142</v>
      </c>
      <c r="AC3" s="1209"/>
      <c r="AD3" s="1209"/>
      <c r="AE3" s="1209"/>
      <c r="AF3" s="1209"/>
      <c r="AG3" s="1209"/>
      <c r="AH3" s="1209"/>
      <c r="AI3" s="1209"/>
      <c r="AJ3" s="1209"/>
    </row>
    <row r="4" spans="1:39" ht="15" customHeight="1" thickBot="1" x14ac:dyDescent="0.35">
      <c r="A4" s="1114" t="s">
        <v>27</v>
      </c>
      <c r="B4" s="1097" t="s">
        <v>1</v>
      </c>
      <c r="C4" s="1098"/>
      <c r="D4" s="1098"/>
      <c r="E4" s="1099"/>
      <c r="F4" s="1097" t="s">
        <v>2</v>
      </c>
      <c r="G4" s="1098"/>
      <c r="H4" s="1098"/>
      <c r="I4" s="1099"/>
      <c r="J4" s="1097" t="s">
        <v>3</v>
      </c>
      <c r="K4" s="1098"/>
      <c r="L4" s="1098"/>
      <c r="M4" s="1191"/>
      <c r="P4" s="1192" t="s">
        <v>81</v>
      </c>
      <c r="Q4" s="1193"/>
      <c r="R4" s="1182"/>
      <c r="S4" s="1185" t="s">
        <v>118</v>
      </c>
      <c r="T4" s="1195"/>
      <c r="U4" s="1195"/>
      <c r="V4" s="1195"/>
      <c r="W4" s="1186"/>
      <c r="X4" s="1187" t="s">
        <v>82</v>
      </c>
      <c r="AB4" s="1210"/>
      <c r="AC4" s="1211"/>
      <c r="AD4" s="1211"/>
      <c r="AE4" s="1211"/>
      <c r="AF4" s="1211"/>
      <c r="AG4" s="1211"/>
      <c r="AH4" s="1211"/>
      <c r="AI4" s="1211"/>
      <c r="AJ4" s="1211"/>
    </row>
    <row r="5" spans="1:39" ht="19.2" thickBot="1" x14ac:dyDescent="0.35">
      <c r="A5" s="1115"/>
      <c r="B5" s="8">
        <v>2001</v>
      </c>
      <c r="C5" s="8">
        <v>2010</v>
      </c>
      <c r="D5" s="8">
        <v>2014</v>
      </c>
      <c r="E5" s="8">
        <v>2015</v>
      </c>
      <c r="F5" s="9">
        <v>2001</v>
      </c>
      <c r="G5" s="8">
        <v>2010</v>
      </c>
      <c r="H5" s="8">
        <v>2014</v>
      </c>
      <c r="I5" s="8">
        <v>2015</v>
      </c>
      <c r="J5" s="9">
        <v>2001</v>
      </c>
      <c r="K5" s="8">
        <v>2010</v>
      </c>
      <c r="L5" s="8">
        <v>2014</v>
      </c>
      <c r="M5" s="10">
        <v>2015</v>
      </c>
      <c r="P5" s="1183"/>
      <c r="Q5" s="1194"/>
      <c r="R5" s="1184"/>
      <c r="S5" s="895" t="s">
        <v>124</v>
      </c>
      <c r="T5" s="896" t="s">
        <v>125</v>
      </c>
      <c r="U5" s="896" t="s">
        <v>126</v>
      </c>
      <c r="V5" s="896" t="s">
        <v>127</v>
      </c>
      <c r="W5" s="896" t="s">
        <v>128</v>
      </c>
      <c r="X5" s="1188"/>
      <c r="AB5" s="1212"/>
      <c r="AC5" s="1211"/>
      <c r="AD5" s="1211"/>
      <c r="AE5" s="1211"/>
      <c r="AF5" s="1211"/>
      <c r="AG5" s="1211"/>
      <c r="AH5" s="1211"/>
      <c r="AI5" s="1211"/>
      <c r="AJ5" s="1211"/>
    </row>
    <row r="6" spans="1:39" ht="15" customHeight="1" x14ac:dyDescent="0.3">
      <c r="A6" s="1" t="s">
        <v>4</v>
      </c>
      <c r="B6" s="897">
        <v>10056</v>
      </c>
      <c r="C6" s="898">
        <v>10149</v>
      </c>
      <c r="D6" s="898">
        <v>10434</v>
      </c>
      <c r="E6" s="898">
        <f>AK16</f>
        <v>9528</v>
      </c>
      <c r="F6" s="897">
        <v>484</v>
      </c>
      <c r="G6" s="898">
        <v>393</v>
      </c>
      <c r="H6" s="898">
        <v>473</v>
      </c>
      <c r="I6" s="898">
        <f>AL16</f>
        <v>492</v>
      </c>
      <c r="J6" s="897">
        <v>10540</v>
      </c>
      <c r="K6" s="898">
        <v>10542</v>
      </c>
      <c r="L6" s="898">
        <v>10907</v>
      </c>
      <c r="M6" s="899">
        <f>E6+I6</f>
        <v>10020</v>
      </c>
      <c r="P6" s="1196" t="s">
        <v>83</v>
      </c>
      <c r="Q6" s="1198" t="s">
        <v>85</v>
      </c>
      <c r="R6" s="900" t="s">
        <v>4</v>
      </c>
      <c r="S6" s="901">
        <v>1</v>
      </c>
      <c r="T6" s="902">
        <v>2</v>
      </c>
      <c r="U6" s="902">
        <v>5</v>
      </c>
      <c r="V6" s="902">
        <v>50</v>
      </c>
      <c r="W6" s="902">
        <v>139</v>
      </c>
      <c r="X6" s="903">
        <v>197</v>
      </c>
      <c r="AB6" s="1213"/>
      <c r="AC6" s="1211"/>
      <c r="AD6" s="1211"/>
      <c r="AE6" s="1214"/>
      <c r="AF6" s="1211"/>
      <c r="AG6" s="1211"/>
      <c r="AH6" s="1211"/>
      <c r="AI6" s="1211"/>
      <c r="AJ6" s="1214"/>
    </row>
    <row r="7" spans="1:39" x14ac:dyDescent="0.3">
      <c r="A7" s="1" t="s">
        <v>5</v>
      </c>
      <c r="B7" s="897">
        <v>5679</v>
      </c>
      <c r="C7" s="898">
        <v>5633</v>
      </c>
      <c r="D7" s="898">
        <v>5315</v>
      </c>
      <c r="E7" s="898">
        <f t="shared" ref="E7:E8" si="0">AK17</f>
        <v>5090</v>
      </c>
      <c r="F7" s="897">
        <v>262</v>
      </c>
      <c r="G7" s="898">
        <v>220</v>
      </c>
      <c r="H7" s="898">
        <v>284</v>
      </c>
      <c r="I7" s="898">
        <f t="shared" ref="I7:I8" si="1">AL17</f>
        <v>255</v>
      </c>
      <c r="J7" s="897">
        <v>5941</v>
      </c>
      <c r="K7" s="898">
        <v>5853</v>
      </c>
      <c r="L7" s="898">
        <v>5599</v>
      </c>
      <c r="M7" s="899">
        <f t="shared" ref="M7:M8" si="2">E7+I7</f>
        <v>5345</v>
      </c>
      <c r="P7" s="1190"/>
      <c r="Q7" s="1179"/>
      <c r="R7" s="904" t="s">
        <v>5</v>
      </c>
      <c r="S7" s="905">
        <v>1</v>
      </c>
      <c r="T7" s="906">
        <v>4</v>
      </c>
      <c r="U7" s="906">
        <v>9</v>
      </c>
      <c r="V7" s="906">
        <v>30</v>
      </c>
      <c r="W7" s="906">
        <v>94</v>
      </c>
      <c r="X7" s="907">
        <v>138</v>
      </c>
      <c r="AB7" s="1211"/>
      <c r="AC7" s="1211"/>
      <c r="AD7" s="1211"/>
      <c r="AE7" s="908"/>
      <c r="AF7" s="908"/>
      <c r="AG7" s="908"/>
      <c r="AH7" s="908"/>
      <c r="AI7" s="908"/>
      <c r="AJ7" s="1211"/>
    </row>
    <row r="8" spans="1:39" ht="25.2" x14ac:dyDescent="0.3">
      <c r="A8" s="1" t="s">
        <v>6</v>
      </c>
      <c r="B8" s="897">
        <v>3802</v>
      </c>
      <c r="C8" s="898">
        <v>4200</v>
      </c>
      <c r="D8" s="898">
        <v>4113</v>
      </c>
      <c r="E8" s="898">
        <f t="shared" si="0"/>
        <v>4073</v>
      </c>
      <c r="F8" s="897">
        <v>230</v>
      </c>
      <c r="G8" s="898">
        <v>176</v>
      </c>
      <c r="H8" s="898">
        <v>185</v>
      </c>
      <c r="I8" s="898">
        <f t="shared" si="1"/>
        <v>185</v>
      </c>
      <c r="J8" s="897">
        <v>4032</v>
      </c>
      <c r="K8" s="898">
        <v>4376</v>
      </c>
      <c r="L8" s="898">
        <v>4298</v>
      </c>
      <c r="M8" s="899">
        <f t="shared" si="2"/>
        <v>4258</v>
      </c>
      <c r="P8" s="1190"/>
      <c r="Q8" s="1179"/>
      <c r="R8" s="904" t="s">
        <v>86</v>
      </c>
      <c r="S8" s="905">
        <v>5</v>
      </c>
      <c r="T8" s="906">
        <v>0</v>
      </c>
      <c r="U8" s="906">
        <v>5</v>
      </c>
      <c r="V8" s="906">
        <v>19</v>
      </c>
      <c r="W8" s="906">
        <v>91</v>
      </c>
      <c r="X8" s="907">
        <v>120</v>
      </c>
      <c r="AB8" s="1213"/>
      <c r="AC8" s="1213"/>
      <c r="AD8" s="909"/>
      <c r="AE8" s="910"/>
      <c r="AF8" s="910"/>
      <c r="AG8" s="910"/>
      <c r="AH8" s="910"/>
      <c r="AI8" s="910"/>
      <c r="AJ8" s="910"/>
    </row>
    <row r="9" spans="1:39" ht="15" thickBot="1" x14ac:dyDescent="0.35">
      <c r="A9" s="3" t="s">
        <v>7</v>
      </c>
      <c r="B9" s="911">
        <v>19537</v>
      </c>
      <c r="C9" s="912">
        <v>19982</v>
      </c>
      <c r="D9" s="912">
        <v>19862</v>
      </c>
      <c r="E9" s="912">
        <v>18279</v>
      </c>
      <c r="F9" s="911">
        <v>976</v>
      </c>
      <c r="G9" s="912">
        <v>789</v>
      </c>
      <c r="H9" s="912">
        <v>942</v>
      </c>
      <c r="I9" s="912">
        <v>808</v>
      </c>
      <c r="J9" s="911">
        <v>20513</v>
      </c>
      <c r="K9" s="912">
        <v>20771</v>
      </c>
      <c r="L9" s="912">
        <v>20804</v>
      </c>
      <c r="M9" s="912">
        <f>SUM(M6:M8)</f>
        <v>19623</v>
      </c>
      <c r="N9" s="104"/>
      <c r="P9" s="1197"/>
      <c r="Q9" s="1199" t="s">
        <v>82</v>
      </c>
      <c r="R9" s="1200"/>
      <c r="S9" s="913">
        <v>7</v>
      </c>
      <c r="T9" s="914">
        <v>6</v>
      </c>
      <c r="U9" s="914">
        <v>19</v>
      </c>
      <c r="V9" s="914">
        <v>99</v>
      </c>
      <c r="W9" s="914">
        <v>324</v>
      </c>
      <c r="X9" s="915">
        <v>455</v>
      </c>
      <c r="Z9" s="190">
        <f>X9+X13</f>
        <v>591</v>
      </c>
      <c r="AB9" s="1211"/>
      <c r="AC9" s="1211"/>
      <c r="AD9" s="909"/>
      <c r="AE9" s="910"/>
      <c r="AF9" s="910"/>
      <c r="AG9" s="910"/>
      <c r="AH9" s="910"/>
      <c r="AI9" s="910"/>
      <c r="AJ9" s="910"/>
    </row>
    <row r="10" spans="1:39" ht="17.399999999999999" thickBot="1" x14ac:dyDescent="0.35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P10" s="1201" t="s">
        <v>84</v>
      </c>
      <c r="Q10" s="1202" t="s">
        <v>85</v>
      </c>
      <c r="R10" s="916" t="s">
        <v>4</v>
      </c>
      <c r="S10" s="917"/>
      <c r="T10" s="918">
        <v>1</v>
      </c>
      <c r="U10" s="918">
        <v>2</v>
      </c>
      <c r="V10" s="918">
        <v>28</v>
      </c>
      <c r="W10" s="918">
        <v>16</v>
      </c>
      <c r="X10" s="919">
        <v>47</v>
      </c>
      <c r="AB10" s="1211"/>
      <c r="AC10" s="1211"/>
      <c r="AD10" s="909"/>
      <c r="AE10" s="910"/>
      <c r="AF10" s="910"/>
      <c r="AG10" s="910"/>
      <c r="AH10" s="910"/>
      <c r="AI10" s="910"/>
      <c r="AJ10" s="910"/>
    </row>
    <row r="11" spans="1:39" ht="15" thickBot="1" x14ac:dyDescent="0.35">
      <c r="A11" s="1114" t="s">
        <v>332</v>
      </c>
      <c r="B11" s="1097" t="s">
        <v>1</v>
      </c>
      <c r="C11" s="1098"/>
      <c r="D11" s="1098"/>
      <c r="E11" s="1099"/>
      <c r="F11" s="1097" t="s">
        <v>2</v>
      </c>
      <c r="G11" s="1098"/>
      <c r="H11" s="1098"/>
      <c r="I11" s="1099"/>
      <c r="J11" s="1097" t="s">
        <v>3</v>
      </c>
      <c r="K11" s="1098"/>
      <c r="L11" s="1098"/>
      <c r="M11" s="1191"/>
      <c r="P11" s="1190"/>
      <c r="Q11" s="1179"/>
      <c r="R11" s="904" t="s">
        <v>5</v>
      </c>
      <c r="S11" s="920"/>
      <c r="T11" s="906">
        <v>2</v>
      </c>
      <c r="U11" s="906">
        <v>2</v>
      </c>
      <c r="V11" s="906">
        <v>21</v>
      </c>
      <c r="W11" s="906">
        <v>14</v>
      </c>
      <c r="X11" s="907">
        <v>39</v>
      </c>
      <c r="AB11" s="1211"/>
      <c r="AC11" s="1213"/>
      <c r="AD11" s="1211"/>
      <c r="AE11" s="910"/>
      <c r="AF11" s="910"/>
      <c r="AG11" s="910"/>
      <c r="AH11" s="910"/>
      <c r="AI11" s="910"/>
      <c r="AJ11" s="910"/>
    </row>
    <row r="12" spans="1:39" ht="15" customHeight="1" thickBot="1" x14ac:dyDescent="0.35">
      <c r="A12" s="1115"/>
      <c r="B12" s="8">
        <v>2001</v>
      </c>
      <c r="C12" s="8">
        <v>2010</v>
      </c>
      <c r="D12" s="8">
        <v>2014</v>
      </c>
      <c r="E12" s="8">
        <v>2015</v>
      </c>
      <c r="F12" s="9">
        <v>2001</v>
      </c>
      <c r="G12" s="8">
        <v>2010</v>
      </c>
      <c r="H12" s="8">
        <v>2014</v>
      </c>
      <c r="I12" s="8">
        <v>2015</v>
      </c>
      <c r="J12" s="9">
        <v>2001</v>
      </c>
      <c r="K12" s="8">
        <v>2010</v>
      </c>
      <c r="L12" s="8">
        <v>2014</v>
      </c>
      <c r="M12" s="10">
        <v>2015</v>
      </c>
      <c r="P12" s="1190"/>
      <c r="Q12" s="1179"/>
      <c r="R12" s="904" t="s">
        <v>86</v>
      </c>
      <c r="S12" s="920"/>
      <c r="T12" s="906">
        <v>0</v>
      </c>
      <c r="U12" s="906">
        <v>5</v>
      </c>
      <c r="V12" s="906">
        <v>27</v>
      </c>
      <c r="W12" s="906">
        <v>18</v>
      </c>
      <c r="X12" s="907">
        <v>50</v>
      </c>
      <c r="AB12" s="1213"/>
      <c r="AC12" s="1213"/>
      <c r="AD12" s="909"/>
      <c r="AE12" s="921"/>
      <c r="AF12" s="910"/>
      <c r="AG12" s="910"/>
      <c r="AH12" s="910"/>
      <c r="AI12" s="1178" t="s">
        <v>78</v>
      </c>
      <c r="AJ12" s="1179"/>
      <c r="AK12" s="1179"/>
      <c r="AL12" s="1179"/>
      <c r="AM12" s="1179"/>
    </row>
    <row r="13" spans="1:39" ht="15" thickBot="1" x14ac:dyDescent="0.35">
      <c r="A13" s="1" t="s">
        <v>4</v>
      </c>
      <c r="B13" s="897">
        <v>345</v>
      </c>
      <c r="C13" s="898">
        <v>232</v>
      </c>
      <c r="D13" s="898">
        <v>234</v>
      </c>
      <c r="E13" s="898">
        <f>X6</f>
        <v>197</v>
      </c>
      <c r="F13" s="897">
        <v>69</v>
      </c>
      <c r="G13" s="898">
        <v>61</v>
      </c>
      <c r="H13" s="898">
        <v>46</v>
      </c>
      <c r="I13" s="898">
        <f>X10</f>
        <v>47</v>
      </c>
      <c r="J13" s="897">
        <v>414</v>
      </c>
      <c r="K13" s="898">
        <v>293</v>
      </c>
      <c r="L13" s="898">
        <v>280</v>
      </c>
      <c r="M13" s="899">
        <f>E13+I13</f>
        <v>244</v>
      </c>
      <c r="P13" s="1183"/>
      <c r="Q13" s="1203" t="s">
        <v>82</v>
      </c>
      <c r="R13" s="1184"/>
      <c r="S13" s="922"/>
      <c r="T13" s="923">
        <v>3</v>
      </c>
      <c r="U13" s="923">
        <v>9</v>
      </c>
      <c r="V13" s="923">
        <v>76</v>
      </c>
      <c r="W13" s="923">
        <v>48</v>
      </c>
      <c r="X13" s="924">
        <v>136</v>
      </c>
      <c r="AB13" s="1211"/>
      <c r="AC13" s="1211"/>
      <c r="AD13" s="909"/>
      <c r="AE13" s="921"/>
      <c r="AF13" s="910"/>
      <c r="AG13" s="910"/>
      <c r="AH13" s="910"/>
      <c r="AI13" s="1180" t="s">
        <v>79</v>
      </c>
      <c r="AJ13" s="1179"/>
      <c r="AK13" s="1179"/>
      <c r="AL13" s="1179"/>
      <c r="AM13" s="1179"/>
    </row>
    <row r="14" spans="1:39" ht="15" customHeight="1" thickBot="1" x14ac:dyDescent="0.35">
      <c r="A14" s="1" t="s">
        <v>5</v>
      </c>
      <c r="B14" s="897">
        <v>297</v>
      </c>
      <c r="C14" s="898">
        <v>144</v>
      </c>
      <c r="D14" s="898">
        <v>141</v>
      </c>
      <c r="E14" s="898">
        <f>X7</f>
        <v>138</v>
      </c>
      <c r="F14" s="897">
        <v>52</v>
      </c>
      <c r="G14" s="898">
        <v>29</v>
      </c>
      <c r="H14" s="898">
        <v>31</v>
      </c>
      <c r="I14" s="898">
        <f>X11</f>
        <v>39</v>
      </c>
      <c r="J14" s="897">
        <v>349</v>
      </c>
      <c r="K14" s="898">
        <v>173</v>
      </c>
      <c r="L14" s="898">
        <v>172</v>
      </c>
      <c r="M14" s="899">
        <f t="shared" ref="M14:M15" si="3">E14+I14</f>
        <v>177</v>
      </c>
      <c r="P14" s="1178" t="s">
        <v>140</v>
      </c>
      <c r="Q14" s="1179"/>
      <c r="R14" s="1179"/>
      <c r="S14" s="1179"/>
      <c r="T14" s="1179"/>
      <c r="U14" s="1179"/>
      <c r="V14" s="1179"/>
      <c r="AB14" s="1211"/>
      <c r="AC14" s="1211"/>
      <c r="AD14" s="909"/>
      <c r="AE14" s="921"/>
      <c r="AF14" s="910"/>
      <c r="AG14" s="910"/>
      <c r="AH14" s="910"/>
      <c r="AI14" s="1181" t="s">
        <v>80</v>
      </c>
      <c r="AJ14" s="1182"/>
      <c r="AK14" s="1185" t="s">
        <v>81</v>
      </c>
      <c r="AL14" s="1186"/>
      <c r="AM14" s="1187" t="s">
        <v>82</v>
      </c>
    </row>
    <row r="15" spans="1:39" ht="19.2" thickBot="1" x14ac:dyDescent="0.35">
      <c r="A15" s="1" t="s">
        <v>6</v>
      </c>
      <c r="B15" s="897">
        <v>175</v>
      </c>
      <c r="C15" s="898">
        <v>111</v>
      </c>
      <c r="D15" s="898">
        <v>89</v>
      </c>
      <c r="E15" s="898">
        <f>X8</f>
        <v>120</v>
      </c>
      <c r="F15" s="897">
        <v>68</v>
      </c>
      <c r="G15" s="898">
        <v>35</v>
      </c>
      <c r="H15" s="898">
        <v>30</v>
      </c>
      <c r="I15" s="898">
        <f>X12</f>
        <v>50</v>
      </c>
      <c r="J15" s="897">
        <v>243</v>
      </c>
      <c r="K15" s="898">
        <v>146</v>
      </c>
      <c r="L15" s="898">
        <v>119</v>
      </c>
      <c r="M15" s="899">
        <f t="shared" si="3"/>
        <v>170</v>
      </c>
      <c r="P15" s="1180" t="s">
        <v>141</v>
      </c>
      <c r="Q15" s="1179"/>
      <c r="R15" s="1179"/>
      <c r="S15" s="1179"/>
      <c r="T15" s="1179"/>
      <c r="U15" s="1179"/>
      <c r="V15" s="1179"/>
      <c r="AB15" s="1211"/>
      <c r="AC15" s="1213"/>
      <c r="AD15" s="1211"/>
      <c r="AE15" s="921"/>
      <c r="AF15" s="910"/>
      <c r="AG15" s="910"/>
      <c r="AH15" s="910"/>
      <c r="AI15" s="1183"/>
      <c r="AJ15" s="1184"/>
      <c r="AK15" s="895" t="s">
        <v>83</v>
      </c>
      <c r="AL15" s="896" t="s">
        <v>84</v>
      </c>
      <c r="AM15" s="1188"/>
    </row>
    <row r="16" spans="1:39" ht="17.399999999999999" thickBot="1" x14ac:dyDescent="0.35">
      <c r="A16" s="3" t="s">
        <v>7</v>
      </c>
      <c r="B16" s="911">
        <v>817</v>
      </c>
      <c r="C16" s="912">
        <v>487</v>
      </c>
      <c r="D16" s="912">
        <v>464</v>
      </c>
      <c r="E16" s="912">
        <f>SUM(E13:E15)</f>
        <v>455</v>
      </c>
      <c r="F16" s="911">
        <v>189</v>
      </c>
      <c r="G16" s="912">
        <v>125</v>
      </c>
      <c r="H16" s="912">
        <v>107</v>
      </c>
      <c r="I16" s="912">
        <f>SUM(I13:I15)</f>
        <v>136</v>
      </c>
      <c r="J16" s="911">
        <v>1006</v>
      </c>
      <c r="K16" s="912">
        <v>612</v>
      </c>
      <c r="L16" s="912">
        <v>571</v>
      </c>
      <c r="M16" s="925">
        <f>SUM(M13:M15)</f>
        <v>591</v>
      </c>
      <c r="P16" s="1192" t="s">
        <v>81</v>
      </c>
      <c r="Q16" s="1193"/>
      <c r="R16" s="1182"/>
      <c r="S16" s="1185" t="s">
        <v>131</v>
      </c>
      <c r="T16" s="1195"/>
      <c r="U16" s="1186"/>
      <c r="V16" s="1187" t="s">
        <v>82</v>
      </c>
      <c r="AA16" s="876"/>
      <c r="AB16" s="1205"/>
      <c r="AC16" s="1179"/>
      <c r="AD16" s="1179"/>
      <c r="AE16" s="1207"/>
      <c r="AF16" s="1207"/>
      <c r="AG16" s="1207"/>
      <c r="AH16" s="1207"/>
      <c r="AI16" s="1189" t="s">
        <v>85</v>
      </c>
      <c r="AJ16" s="900" t="s">
        <v>4</v>
      </c>
      <c r="AK16" s="926">
        <v>9528</v>
      </c>
      <c r="AL16" s="927">
        <v>492</v>
      </c>
      <c r="AM16" s="928">
        <v>10020</v>
      </c>
    </row>
    <row r="17" spans="1:39" ht="19.2" thickBot="1" x14ac:dyDescent="0.35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P17" s="1183"/>
      <c r="Q17" s="1194"/>
      <c r="R17" s="1184"/>
      <c r="S17" s="895" t="s">
        <v>126</v>
      </c>
      <c r="T17" s="896" t="s">
        <v>127</v>
      </c>
      <c r="U17" s="896" t="s">
        <v>128</v>
      </c>
      <c r="V17" s="1188"/>
      <c r="AA17" s="876"/>
      <c r="AB17" s="1179"/>
      <c r="AC17" s="1179"/>
      <c r="AD17" s="1179"/>
      <c r="AE17" s="929"/>
      <c r="AF17" s="929"/>
      <c r="AG17" s="929"/>
      <c r="AH17" s="1207"/>
      <c r="AI17" s="1190"/>
      <c r="AJ17" s="904" t="s">
        <v>5</v>
      </c>
      <c r="AK17" s="930">
        <v>5090</v>
      </c>
      <c r="AL17" s="931">
        <v>255</v>
      </c>
      <c r="AM17" s="932">
        <v>5345</v>
      </c>
    </row>
    <row r="18" spans="1:39" ht="25.8" thickBot="1" x14ac:dyDescent="0.35">
      <c r="A18" s="1114" t="s">
        <v>28</v>
      </c>
      <c r="B18" s="1097" t="s">
        <v>1</v>
      </c>
      <c r="C18" s="1098"/>
      <c r="D18" s="1098"/>
      <c r="E18" s="1098"/>
      <c r="F18" s="1098" t="s">
        <v>2</v>
      </c>
      <c r="G18" s="1098"/>
      <c r="H18" s="1098"/>
      <c r="I18" s="1099"/>
      <c r="J18" s="1097" t="s">
        <v>3</v>
      </c>
      <c r="K18" s="1098"/>
      <c r="L18" s="1098"/>
      <c r="M18" s="1191"/>
      <c r="P18" s="1196" t="s">
        <v>83</v>
      </c>
      <c r="Q18" s="1198" t="s">
        <v>85</v>
      </c>
      <c r="R18" s="900" t="s">
        <v>4</v>
      </c>
      <c r="S18" s="933"/>
      <c r="T18" s="934"/>
      <c r="U18" s="902">
        <v>1</v>
      </c>
      <c r="V18" s="903">
        <v>1</v>
      </c>
      <c r="AA18" s="876"/>
      <c r="AB18" s="1205"/>
      <c r="AC18" s="1205"/>
      <c r="AD18" s="935"/>
      <c r="AE18" s="872"/>
      <c r="AF18" s="872"/>
      <c r="AG18" s="936"/>
      <c r="AH18" s="936"/>
      <c r="AI18" s="1190"/>
      <c r="AJ18" s="904" t="s">
        <v>86</v>
      </c>
      <c r="AK18" s="930">
        <v>4073</v>
      </c>
      <c r="AL18" s="931">
        <v>185</v>
      </c>
      <c r="AM18" s="932">
        <v>4258</v>
      </c>
    </row>
    <row r="19" spans="1:39" ht="15" thickBot="1" x14ac:dyDescent="0.35">
      <c r="A19" s="1115"/>
      <c r="B19" s="8">
        <v>2001</v>
      </c>
      <c r="C19" s="8">
        <v>2010</v>
      </c>
      <c r="D19" s="8">
        <v>2014</v>
      </c>
      <c r="E19" s="8">
        <v>2015</v>
      </c>
      <c r="F19" s="9">
        <v>2001</v>
      </c>
      <c r="G19" s="8">
        <v>2010</v>
      </c>
      <c r="H19" s="8">
        <v>2014</v>
      </c>
      <c r="I19" s="8">
        <v>2015</v>
      </c>
      <c r="J19" s="9">
        <v>2001</v>
      </c>
      <c r="K19" s="8">
        <v>2010</v>
      </c>
      <c r="L19" s="8">
        <v>2015</v>
      </c>
      <c r="M19" s="10">
        <v>2014</v>
      </c>
      <c r="P19" s="1190"/>
      <c r="Q19" s="1179"/>
      <c r="R19" s="904" t="s">
        <v>5</v>
      </c>
      <c r="S19" s="920"/>
      <c r="T19" s="937"/>
      <c r="U19" s="906">
        <v>1</v>
      </c>
      <c r="V19" s="907">
        <v>1</v>
      </c>
      <c r="AA19" s="876"/>
      <c r="AB19" s="1179"/>
      <c r="AC19" s="1179"/>
      <c r="AD19" s="935"/>
      <c r="AE19" s="872"/>
      <c r="AF19" s="872"/>
      <c r="AG19" s="936"/>
      <c r="AH19" s="936"/>
      <c r="AI19" s="1204" t="s">
        <v>82</v>
      </c>
      <c r="AJ19" s="1184"/>
      <c r="AK19" s="938">
        <v>18691</v>
      </c>
      <c r="AL19" s="939">
        <v>932</v>
      </c>
      <c r="AM19" s="940">
        <v>19623</v>
      </c>
    </row>
    <row r="20" spans="1:39" ht="15" customHeight="1" x14ac:dyDescent="0.3">
      <c r="A20" s="1" t="s">
        <v>4</v>
      </c>
      <c r="B20" s="2">
        <v>45</v>
      </c>
      <c r="C20" s="2">
        <v>5</v>
      </c>
      <c r="D20" s="2">
        <v>9</v>
      </c>
      <c r="E20" s="941">
        <f>'Pedoni SPSS 2'!T5</f>
        <v>2</v>
      </c>
      <c r="F20" s="41">
        <v>11</v>
      </c>
      <c r="G20" s="2">
        <v>3</v>
      </c>
      <c r="H20" s="2">
        <v>2</v>
      </c>
      <c r="I20" s="941">
        <f>'Pedoni SPSS 2'!T9</f>
        <v>1</v>
      </c>
      <c r="J20" s="41">
        <v>56</v>
      </c>
      <c r="K20" s="2">
        <v>8</v>
      </c>
      <c r="L20" s="2">
        <v>11</v>
      </c>
      <c r="M20" s="942">
        <f>E20+I20</f>
        <v>3</v>
      </c>
      <c r="P20" s="1190"/>
      <c r="Q20" s="1179"/>
      <c r="R20" s="904" t="s">
        <v>86</v>
      </c>
      <c r="S20" s="920"/>
      <c r="T20" s="937"/>
      <c r="U20" s="906">
        <v>1</v>
      </c>
      <c r="V20" s="907">
        <v>1</v>
      </c>
      <c r="AA20" s="876"/>
      <c r="AB20" s="1179"/>
      <c r="AC20" s="1179"/>
      <c r="AD20" s="935"/>
      <c r="AE20" s="872"/>
      <c r="AF20" s="872"/>
      <c r="AG20" s="936"/>
      <c r="AH20" s="936"/>
      <c r="AI20" s="876"/>
      <c r="AJ20" s="876"/>
    </row>
    <row r="21" spans="1:39" ht="15" customHeight="1" x14ac:dyDescent="0.3">
      <c r="A21" s="1" t="s">
        <v>5</v>
      </c>
      <c r="B21" s="2">
        <v>52</v>
      </c>
      <c r="C21" s="2">
        <v>2</v>
      </c>
      <c r="D21" s="2">
        <v>3</v>
      </c>
      <c r="E21" s="941">
        <f>'Pedoni SPSS 2'!T6</f>
        <v>4</v>
      </c>
      <c r="F21" s="41">
        <v>6</v>
      </c>
      <c r="G21" s="2">
        <v>0</v>
      </c>
      <c r="H21" s="2">
        <v>0</v>
      </c>
      <c r="I21" s="941">
        <f>'Pedoni SPSS 2'!T10</f>
        <v>2</v>
      </c>
      <c r="J21" s="41">
        <v>58</v>
      </c>
      <c r="K21" s="2">
        <v>2</v>
      </c>
      <c r="L21" s="2">
        <v>3</v>
      </c>
      <c r="M21" s="942">
        <f t="shared" ref="M21:M22" si="4">E21+I21</f>
        <v>6</v>
      </c>
      <c r="P21" s="1197"/>
      <c r="Q21" s="1199" t="s">
        <v>82</v>
      </c>
      <c r="R21" s="1200"/>
      <c r="S21" s="943"/>
      <c r="T21" s="944"/>
      <c r="U21" s="914">
        <v>3</v>
      </c>
      <c r="V21" s="915">
        <v>3</v>
      </c>
      <c r="Z21" s="190">
        <f>V21+V25</f>
        <v>11</v>
      </c>
      <c r="AA21" s="876"/>
      <c r="AB21" s="1179"/>
      <c r="AC21" s="1205"/>
      <c r="AD21" s="1179"/>
      <c r="AE21" s="872"/>
      <c r="AF21" s="872"/>
      <c r="AG21" s="936"/>
      <c r="AH21" s="936"/>
      <c r="AI21" s="876"/>
      <c r="AJ21" s="876"/>
    </row>
    <row r="22" spans="1:39" ht="15" customHeight="1" thickBot="1" x14ac:dyDescent="0.35">
      <c r="A22" s="1" t="s">
        <v>6</v>
      </c>
      <c r="B22" s="2">
        <v>32</v>
      </c>
      <c r="C22" s="2">
        <v>10</v>
      </c>
      <c r="D22" s="2">
        <v>5</v>
      </c>
      <c r="E22" s="941">
        <f>'Pedoni SPSS 2'!T7</f>
        <v>0</v>
      </c>
      <c r="F22" s="41">
        <v>7</v>
      </c>
      <c r="G22" s="2">
        <v>3</v>
      </c>
      <c r="H22" s="2">
        <v>2</v>
      </c>
      <c r="I22" s="941">
        <f>'Pedoni SPSS 2'!T11</f>
        <v>0</v>
      </c>
      <c r="J22" s="41">
        <v>39</v>
      </c>
      <c r="K22" s="2">
        <v>13</v>
      </c>
      <c r="L22" s="2">
        <v>7</v>
      </c>
      <c r="M22" s="942">
        <f t="shared" si="4"/>
        <v>0</v>
      </c>
      <c r="P22" s="1201" t="s">
        <v>84</v>
      </c>
      <c r="Q22" s="1202" t="s">
        <v>85</v>
      </c>
      <c r="R22" s="916" t="s">
        <v>4</v>
      </c>
      <c r="S22" s="945">
        <v>0</v>
      </c>
      <c r="T22" s="918">
        <v>3</v>
      </c>
      <c r="U22" s="918">
        <v>2</v>
      </c>
      <c r="V22" s="919">
        <v>5</v>
      </c>
      <c r="AA22" s="876"/>
      <c r="AB22" s="1205"/>
      <c r="AC22" s="1205"/>
      <c r="AD22" s="935"/>
      <c r="AE22" s="936"/>
      <c r="AF22" s="936"/>
      <c r="AG22" s="936"/>
      <c r="AH22" s="936"/>
      <c r="AI22" s="876"/>
      <c r="AJ22" s="876"/>
    </row>
    <row r="23" spans="1:39" ht="15" thickBot="1" x14ac:dyDescent="0.35">
      <c r="A23" s="49" t="s">
        <v>7</v>
      </c>
      <c r="B23" s="946">
        <v>129</v>
      </c>
      <c r="C23" s="946">
        <v>17</v>
      </c>
      <c r="D23" s="946">
        <v>17</v>
      </c>
      <c r="E23" s="947">
        <f>SUM(E20:E22)</f>
        <v>6</v>
      </c>
      <c r="F23" s="948">
        <v>24</v>
      </c>
      <c r="G23" s="946">
        <v>6</v>
      </c>
      <c r="H23" s="946">
        <v>4</v>
      </c>
      <c r="I23" s="947">
        <f>SUM(I20:I22)</f>
        <v>3</v>
      </c>
      <c r="J23" s="948">
        <v>153</v>
      </c>
      <c r="K23" s="946">
        <v>23</v>
      </c>
      <c r="L23" s="946">
        <v>21</v>
      </c>
      <c r="M23" s="925">
        <f>SUM(M20:M22)</f>
        <v>9</v>
      </c>
      <c r="P23" s="1190"/>
      <c r="Q23" s="1179"/>
      <c r="R23" s="904" t="s">
        <v>5</v>
      </c>
      <c r="S23" s="905">
        <v>1</v>
      </c>
      <c r="T23" s="906">
        <v>0</v>
      </c>
      <c r="U23" s="906">
        <v>1</v>
      </c>
      <c r="V23" s="907">
        <v>2</v>
      </c>
      <c r="AA23" s="876"/>
      <c r="AB23" s="1179"/>
      <c r="AC23" s="1179"/>
      <c r="AD23" s="935"/>
      <c r="AE23" s="936"/>
      <c r="AF23" s="936"/>
      <c r="AG23" s="936"/>
      <c r="AH23" s="936"/>
      <c r="AI23" s="876"/>
      <c r="AJ23" s="876"/>
    </row>
    <row r="24" spans="1:39" ht="25.8" thickBot="1" x14ac:dyDescent="0.35">
      <c r="A24" s="47"/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P24" s="1190"/>
      <c r="Q24" s="1179"/>
      <c r="R24" s="904" t="s">
        <v>86</v>
      </c>
      <c r="S24" s="905">
        <v>0</v>
      </c>
      <c r="T24" s="906">
        <v>1</v>
      </c>
      <c r="U24" s="906">
        <v>0</v>
      </c>
      <c r="V24" s="907">
        <v>1</v>
      </c>
      <c r="AA24" s="876"/>
      <c r="AB24" s="1179"/>
      <c r="AC24" s="1179"/>
      <c r="AD24" s="935"/>
      <c r="AE24" s="936"/>
      <c r="AF24" s="936"/>
      <c r="AG24" s="936"/>
      <c r="AH24" s="936"/>
      <c r="AI24" s="876"/>
      <c r="AJ24" s="876"/>
    </row>
    <row r="25" spans="1:39" ht="15" thickBot="1" x14ac:dyDescent="0.35">
      <c r="A25" s="1114" t="s">
        <v>143</v>
      </c>
      <c r="B25" s="1097" t="s">
        <v>1</v>
      </c>
      <c r="C25" s="1098"/>
      <c r="D25" s="1098"/>
      <c r="E25" s="1099"/>
      <c r="F25" s="1097" t="s">
        <v>2</v>
      </c>
      <c r="G25" s="1098"/>
      <c r="H25" s="1098"/>
      <c r="I25" s="1099"/>
      <c r="J25" s="1097" t="s">
        <v>3</v>
      </c>
      <c r="K25" s="1098"/>
      <c r="L25" s="1098"/>
      <c r="M25" s="1098"/>
      <c r="P25" s="1183"/>
      <c r="Q25" s="1203" t="s">
        <v>82</v>
      </c>
      <c r="R25" s="1184"/>
      <c r="S25" s="949">
        <v>1</v>
      </c>
      <c r="T25" s="923">
        <v>4</v>
      </c>
      <c r="U25" s="923">
        <v>3</v>
      </c>
      <c r="V25" s="924">
        <v>8</v>
      </c>
      <c r="AA25" s="876"/>
      <c r="AB25" s="1179"/>
      <c r="AC25" s="1205"/>
      <c r="AD25" s="1179"/>
      <c r="AE25" s="936"/>
      <c r="AF25" s="936"/>
      <c r="AG25" s="936"/>
      <c r="AH25" s="936"/>
      <c r="AI25" s="876"/>
      <c r="AJ25" s="876"/>
    </row>
    <row r="26" spans="1:39" ht="15" thickBot="1" x14ac:dyDescent="0.35">
      <c r="A26" s="1115"/>
      <c r="B26" s="8">
        <v>2001</v>
      </c>
      <c r="C26" s="8">
        <v>2010</v>
      </c>
      <c r="D26" s="8">
        <v>2014</v>
      </c>
      <c r="E26" s="8">
        <v>2015</v>
      </c>
      <c r="F26" s="9">
        <v>2001</v>
      </c>
      <c r="G26" s="8">
        <v>2010</v>
      </c>
      <c r="H26" s="8">
        <v>2014</v>
      </c>
      <c r="I26" s="8">
        <v>2015</v>
      </c>
      <c r="J26" s="9">
        <v>2001</v>
      </c>
      <c r="K26" s="8">
        <v>2010</v>
      </c>
      <c r="L26" s="8">
        <v>2014</v>
      </c>
      <c r="M26" s="10">
        <v>2015</v>
      </c>
    </row>
    <row r="27" spans="1:39" x14ac:dyDescent="0.3">
      <c r="A27" s="1" t="s">
        <v>4</v>
      </c>
      <c r="B27" s="2">
        <v>11</v>
      </c>
      <c r="C27" s="2">
        <v>7</v>
      </c>
      <c r="D27" s="2">
        <v>8</v>
      </c>
      <c r="E27" s="941">
        <f>'Pedoni SPSS 2'!U5+'Pedoni SPSS 2'!S18</f>
        <v>5</v>
      </c>
      <c r="F27" s="41">
        <v>7</v>
      </c>
      <c r="G27" s="2">
        <v>8</v>
      </c>
      <c r="H27" s="2">
        <v>1</v>
      </c>
      <c r="I27" s="941">
        <f>'Pedoni SPSS 2'!U9+'Pedoni SPSS 2'!S22</f>
        <v>2</v>
      </c>
      <c r="J27" s="41">
        <v>18</v>
      </c>
      <c r="K27" s="2">
        <v>15</v>
      </c>
      <c r="L27" s="2">
        <v>9</v>
      </c>
      <c r="M27" s="942">
        <f>E27+I27</f>
        <v>7</v>
      </c>
      <c r="P27" s="1178" t="s">
        <v>146</v>
      </c>
      <c r="Q27" s="1179"/>
      <c r="R27" s="1179"/>
      <c r="S27" s="1179"/>
      <c r="T27" s="1179"/>
      <c r="U27" s="1179"/>
      <c r="V27" s="1179"/>
      <c r="W27" s="1179"/>
      <c r="X27" s="1179"/>
      <c r="Y27" s="1179"/>
      <c r="Z27" s="1179"/>
      <c r="AA27" s="1179"/>
      <c r="AB27" s="1179"/>
      <c r="AC27" s="1179"/>
      <c r="AD27" s="1179"/>
      <c r="AF27" s="190"/>
      <c r="AG27" s="190"/>
      <c r="AH27" s="190"/>
      <c r="AI27" s="190"/>
    </row>
    <row r="28" spans="1:39" ht="15" thickBot="1" x14ac:dyDescent="0.35">
      <c r="A28" s="1" t="s">
        <v>5</v>
      </c>
      <c r="B28" s="2">
        <v>18</v>
      </c>
      <c r="C28" s="2">
        <v>8</v>
      </c>
      <c r="D28" s="2">
        <v>6</v>
      </c>
      <c r="E28" s="941">
        <f>'Pedoni SPSS 2'!U6+'Pedoni SPSS 2'!S19</f>
        <v>9</v>
      </c>
      <c r="F28" s="41">
        <v>2</v>
      </c>
      <c r="G28" s="2">
        <v>1</v>
      </c>
      <c r="H28" s="2">
        <v>1</v>
      </c>
      <c r="I28" s="941">
        <f>'Pedoni SPSS 2'!U10+'Pedoni SPSS 2'!S23</f>
        <v>3</v>
      </c>
      <c r="J28" s="41">
        <v>20</v>
      </c>
      <c r="K28" s="2">
        <v>9</v>
      </c>
      <c r="L28" s="2">
        <v>7</v>
      </c>
      <c r="M28" s="942">
        <f t="shared" ref="M28:M29" si="5">E28+I28</f>
        <v>12</v>
      </c>
      <c r="P28" s="1180" t="s">
        <v>79</v>
      </c>
      <c r="Q28" s="1179"/>
      <c r="R28" s="1179"/>
      <c r="S28" s="1179"/>
      <c r="T28" s="1179"/>
      <c r="U28" s="1179"/>
      <c r="V28" s="1179"/>
      <c r="W28" s="1179"/>
      <c r="X28" s="1179"/>
      <c r="Y28" s="1179"/>
      <c r="Z28" s="1179"/>
      <c r="AA28" s="1179"/>
      <c r="AB28" s="1179"/>
      <c r="AC28" s="1179"/>
      <c r="AD28" s="1179"/>
    </row>
    <row r="29" spans="1:39" ht="15" thickBot="1" x14ac:dyDescent="0.35">
      <c r="A29" s="1" t="s">
        <v>6</v>
      </c>
      <c r="B29" s="2">
        <v>8</v>
      </c>
      <c r="C29" s="2">
        <v>3</v>
      </c>
      <c r="D29" s="2">
        <v>5</v>
      </c>
      <c r="E29" s="941">
        <f>'Pedoni SPSS 2'!U7+'Pedoni SPSS 2'!S20</f>
        <v>5</v>
      </c>
      <c r="F29" s="41">
        <v>3</v>
      </c>
      <c r="G29" s="2">
        <v>2</v>
      </c>
      <c r="H29" s="2">
        <v>1</v>
      </c>
      <c r="I29" s="941">
        <f>'Pedoni SPSS 2'!U11+'Pedoni SPSS 2'!S24</f>
        <v>5</v>
      </c>
      <c r="J29" s="41">
        <v>11</v>
      </c>
      <c r="K29" s="2">
        <v>5</v>
      </c>
      <c r="L29" s="2">
        <v>5</v>
      </c>
      <c r="M29" s="942">
        <f t="shared" si="5"/>
        <v>10</v>
      </c>
      <c r="P29" s="1192" t="s">
        <v>81</v>
      </c>
      <c r="Q29" s="1193"/>
      <c r="R29" s="1182"/>
      <c r="S29" s="1185" t="s">
        <v>147</v>
      </c>
      <c r="T29" s="1195"/>
      <c r="U29" s="1195"/>
      <c r="V29" s="1195"/>
      <c r="W29" s="1195"/>
      <c r="X29" s="1195"/>
      <c r="Y29" s="1195"/>
      <c r="Z29" s="1195"/>
      <c r="AA29" s="1195"/>
      <c r="AB29" s="1195"/>
      <c r="AC29" s="1186"/>
      <c r="AD29" s="1187" t="s">
        <v>82</v>
      </c>
      <c r="AI29" s="190" t="e">
        <f>AI9+AI13</f>
        <v>#VALUE!</v>
      </c>
    </row>
    <row r="30" spans="1:39" ht="17.399999999999999" customHeight="1" thickBot="1" x14ac:dyDescent="0.35">
      <c r="A30" s="3" t="s">
        <v>7</v>
      </c>
      <c r="B30" s="946">
        <v>37</v>
      </c>
      <c r="C30" s="946">
        <v>18</v>
      </c>
      <c r="D30" s="946">
        <v>19</v>
      </c>
      <c r="E30" s="947">
        <f>SUM(E27:E29)</f>
        <v>19</v>
      </c>
      <c r="F30" s="948">
        <v>12</v>
      </c>
      <c r="G30" s="946">
        <v>11</v>
      </c>
      <c r="H30" s="946">
        <v>3</v>
      </c>
      <c r="I30" s="947">
        <f>SUM(I27:I29)</f>
        <v>10</v>
      </c>
      <c r="J30" s="948">
        <v>49</v>
      </c>
      <c r="K30" s="946">
        <v>29</v>
      </c>
      <c r="L30" s="946">
        <v>22</v>
      </c>
      <c r="M30" s="925">
        <f>SUM(M27:M29)</f>
        <v>29</v>
      </c>
      <c r="P30" s="1183"/>
      <c r="Q30" s="1194"/>
      <c r="R30" s="1184"/>
      <c r="S30" s="895" t="s">
        <v>148</v>
      </c>
      <c r="T30" s="896" t="s">
        <v>149</v>
      </c>
      <c r="U30" s="896" t="s">
        <v>150</v>
      </c>
      <c r="V30" s="896" t="s">
        <v>151</v>
      </c>
      <c r="W30" s="896" t="s">
        <v>152</v>
      </c>
      <c r="X30" s="896" t="s">
        <v>153</v>
      </c>
      <c r="Y30" s="896" t="s">
        <v>154</v>
      </c>
      <c r="Z30" s="896" t="s">
        <v>155</v>
      </c>
      <c r="AA30" s="896" t="s">
        <v>156</v>
      </c>
      <c r="AB30" s="896" t="s">
        <v>157</v>
      </c>
      <c r="AC30" s="896" t="s">
        <v>158</v>
      </c>
      <c r="AD30" s="1188"/>
      <c r="AH30" s="190">
        <f>AF27+AG27+AH27+AI27</f>
        <v>0</v>
      </c>
    </row>
    <row r="31" spans="1:39" ht="17.399999999999999" thickBot="1" x14ac:dyDescent="0.35">
      <c r="A31" s="47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P31" s="1196" t="s">
        <v>83</v>
      </c>
      <c r="Q31" s="1198" t="s">
        <v>85</v>
      </c>
      <c r="R31" s="900" t="s">
        <v>4</v>
      </c>
      <c r="S31" s="926">
        <v>77</v>
      </c>
      <c r="T31" s="927">
        <v>187</v>
      </c>
      <c r="U31" s="927">
        <v>47</v>
      </c>
      <c r="V31" s="927">
        <v>34</v>
      </c>
      <c r="W31" s="927">
        <v>191</v>
      </c>
      <c r="X31" s="927">
        <v>14</v>
      </c>
      <c r="Y31" s="927">
        <v>14</v>
      </c>
      <c r="Z31" s="927">
        <v>61</v>
      </c>
      <c r="AA31" s="927">
        <v>78</v>
      </c>
      <c r="AB31" s="927">
        <v>0</v>
      </c>
      <c r="AC31" s="927">
        <v>11</v>
      </c>
      <c r="AD31" s="928">
        <v>714</v>
      </c>
    </row>
    <row r="32" spans="1:39" ht="15" thickBot="1" x14ac:dyDescent="0.35">
      <c r="A32" s="1114" t="s">
        <v>144</v>
      </c>
      <c r="B32" s="1097" t="s">
        <v>1</v>
      </c>
      <c r="C32" s="1098"/>
      <c r="D32" s="1098"/>
      <c r="E32" s="1099"/>
      <c r="F32" s="1097" t="s">
        <v>2</v>
      </c>
      <c r="G32" s="1098"/>
      <c r="H32" s="1098"/>
      <c r="I32" s="1099"/>
      <c r="J32" s="1097" t="s">
        <v>3</v>
      </c>
      <c r="K32" s="1098"/>
      <c r="L32" s="1098"/>
      <c r="M32" s="1191"/>
      <c r="P32" s="1190"/>
      <c r="Q32" s="1179"/>
      <c r="R32" s="904" t="s">
        <v>5</v>
      </c>
      <c r="S32" s="930">
        <v>45</v>
      </c>
      <c r="T32" s="931">
        <v>85</v>
      </c>
      <c r="U32" s="931">
        <v>17</v>
      </c>
      <c r="V32" s="931">
        <v>25</v>
      </c>
      <c r="W32" s="931">
        <v>131</v>
      </c>
      <c r="X32" s="931">
        <v>11</v>
      </c>
      <c r="Y32" s="931">
        <v>13</v>
      </c>
      <c r="Z32" s="931">
        <v>48</v>
      </c>
      <c r="AA32" s="931">
        <v>26</v>
      </c>
      <c r="AB32" s="931">
        <v>1</v>
      </c>
      <c r="AC32" s="931">
        <v>5</v>
      </c>
      <c r="AD32" s="932">
        <v>407</v>
      </c>
    </row>
    <row r="33" spans="1:30" ht="28.2" customHeight="1" thickBot="1" x14ac:dyDescent="0.35">
      <c r="A33" s="1115"/>
      <c r="B33" s="8">
        <v>2001</v>
      </c>
      <c r="C33" s="8">
        <v>2010</v>
      </c>
      <c r="D33" s="8">
        <v>2014</v>
      </c>
      <c r="E33" s="8">
        <v>2015</v>
      </c>
      <c r="F33" s="9">
        <v>2001</v>
      </c>
      <c r="G33" s="8">
        <v>2010</v>
      </c>
      <c r="H33" s="8">
        <v>2014</v>
      </c>
      <c r="I33" s="8">
        <v>2015</v>
      </c>
      <c r="J33" s="9">
        <v>2001</v>
      </c>
      <c r="K33" s="8">
        <v>2010</v>
      </c>
      <c r="L33" s="8">
        <v>2014</v>
      </c>
      <c r="M33" s="10">
        <v>2015</v>
      </c>
      <c r="P33" s="1190"/>
      <c r="Q33" s="1179"/>
      <c r="R33" s="904" t="s">
        <v>86</v>
      </c>
      <c r="S33" s="930">
        <v>33</v>
      </c>
      <c r="T33" s="931">
        <v>81</v>
      </c>
      <c r="U33" s="931">
        <v>17</v>
      </c>
      <c r="V33" s="931">
        <v>19</v>
      </c>
      <c r="W33" s="931">
        <v>117</v>
      </c>
      <c r="X33" s="931">
        <v>9</v>
      </c>
      <c r="Y33" s="931">
        <v>11</v>
      </c>
      <c r="Z33" s="931">
        <v>44</v>
      </c>
      <c r="AA33" s="931">
        <v>41</v>
      </c>
      <c r="AB33" s="931">
        <v>1</v>
      </c>
      <c r="AC33" s="931">
        <v>8</v>
      </c>
      <c r="AD33" s="932">
        <v>381</v>
      </c>
    </row>
    <row r="34" spans="1:30" x14ac:dyDescent="0.3">
      <c r="A34" s="1" t="s">
        <v>4</v>
      </c>
      <c r="B34" s="2">
        <v>190</v>
      </c>
      <c r="C34" s="2">
        <v>170</v>
      </c>
      <c r="D34" s="2">
        <v>181</v>
      </c>
      <c r="E34" s="941">
        <f>'Pedoni SPSS 2'!W5+'Pedoni SPSS 2'!U18</f>
        <v>140</v>
      </c>
      <c r="F34" s="41">
        <v>21</v>
      </c>
      <c r="G34" s="2">
        <v>14</v>
      </c>
      <c r="H34" s="2">
        <v>18</v>
      </c>
      <c r="I34" s="941">
        <f>'Pedoni SPSS 2'!W9+'Pedoni SPSS 2'!U22</f>
        <v>18</v>
      </c>
      <c r="J34" s="41">
        <v>211</v>
      </c>
      <c r="K34" s="2">
        <v>184</v>
      </c>
      <c r="L34" s="2">
        <v>199</v>
      </c>
      <c r="M34" s="942">
        <f>E34+I34</f>
        <v>158</v>
      </c>
      <c r="P34" s="1197"/>
      <c r="Q34" s="1199" t="s">
        <v>82</v>
      </c>
      <c r="R34" s="1200"/>
      <c r="S34" s="950">
        <v>155</v>
      </c>
      <c r="T34" s="951">
        <v>353</v>
      </c>
      <c r="U34" s="951">
        <v>81</v>
      </c>
      <c r="V34" s="951">
        <v>78</v>
      </c>
      <c r="W34" s="951">
        <v>439</v>
      </c>
      <c r="X34" s="951">
        <v>34</v>
      </c>
      <c r="Y34" s="951">
        <v>38</v>
      </c>
      <c r="Z34" s="951">
        <v>153</v>
      </c>
      <c r="AA34" s="951">
        <v>145</v>
      </c>
      <c r="AB34" s="951">
        <v>2</v>
      </c>
      <c r="AC34" s="951">
        <v>24</v>
      </c>
      <c r="AD34" s="952">
        <v>1502</v>
      </c>
    </row>
    <row r="35" spans="1:30" ht="17.399999999999999" thickBot="1" x14ac:dyDescent="0.35">
      <c r="A35" s="1" t="s">
        <v>5</v>
      </c>
      <c r="B35" s="2">
        <v>125</v>
      </c>
      <c r="C35" s="2">
        <v>99</v>
      </c>
      <c r="D35" s="2">
        <v>84</v>
      </c>
      <c r="E35" s="941">
        <f>'Pedoni SPSS 2'!W6+'Pedoni SPSS 2'!U19</f>
        <v>95</v>
      </c>
      <c r="F35" s="41">
        <v>22</v>
      </c>
      <c r="G35" s="2">
        <v>13</v>
      </c>
      <c r="H35" s="2">
        <v>10</v>
      </c>
      <c r="I35" s="941">
        <f>'Pedoni SPSS 2'!W10+'Pedoni SPSS 2'!U23</f>
        <v>15</v>
      </c>
      <c r="J35" s="41">
        <v>147</v>
      </c>
      <c r="K35" s="2">
        <v>112</v>
      </c>
      <c r="L35" s="2">
        <v>94</v>
      </c>
      <c r="M35" s="942">
        <f t="shared" ref="M35:M36" si="6">E35+I35</f>
        <v>110</v>
      </c>
      <c r="P35" s="1201" t="s">
        <v>84</v>
      </c>
      <c r="Q35" s="1202" t="s">
        <v>85</v>
      </c>
      <c r="R35" s="916" t="s">
        <v>4</v>
      </c>
      <c r="S35" s="953">
        <v>182</v>
      </c>
      <c r="T35" s="954">
        <v>172</v>
      </c>
      <c r="U35" s="954">
        <v>25</v>
      </c>
      <c r="V35" s="954">
        <v>117</v>
      </c>
      <c r="W35" s="954">
        <v>42</v>
      </c>
      <c r="X35" s="954">
        <v>33</v>
      </c>
      <c r="Y35" s="954">
        <v>1</v>
      </c>
      <c r="Z35" s="954">
        <v>63</v>
      </c>
      <c r="AA35" s="954">
        <v>247</v>
      </c>
      <c r="AB35" s="954">
        <v>1</v>
      </c>
      <c r="AC35" s="954">
        <v>12</v>
      </c>
      <c r="AD35" s="955">
        <v>895</v>
      </c>
    </row>
    <row r="36" spans="1:30" x14ac:dyDescent="0.3">
      <c r="A36" s="1" t="s">
        <v>6</v>
      </c>
      <c r="B36" s="2">
        <v>82</v>
      </c>
      <c r="C36" s="2">
        <v>66</v>
      </c>
      <c r="D36" s="2">
        <v>52</v>
      </c>
      <c r="E36" s="941">
        <f>'Pedoni SPSS 2'!W7+'Pedoni SPSS 2'!U20</f>
        <v>92</v>
      </c>
      <c r="F36" s="41">
        <v>23</v>
      </c>
      <c r="G36" s="2">
        <v>11</v>
      </c>
      <c r="H36" s="2">
        <v>10</v>
      </c>
      <c r="I36" s="941">
        <f>'Pedoni SPSS 2'!W11+'Pedoni SPSS 2'!U24</f>
        <v>18</v>
      </c>
      <c r="J36" s="41">
        <v>105</v>
      </c>
      <c r="K36" s="2">
        <v>77</v>
      </c>
      <c r="L36" s="2">
        <v>62</v>
      </c>
      <c r="M36" s="942">
        <f t="shared" si="6"/>
        <v>110</v>
      </c>
      <c r="P36" s="1190"/>
      <c r="Q36" s="1179"/>
      <c r="R36" s="904" t="s">
        <v>5</v>
      </c>
      <c r="S36" s="930">
        <v>57</v>
      </c>
      <c r="T36" s="931">
        <v>64</v>
      </c>
      <c r="U36" s="931">
        <v>15</v>
      </c>
      <c r="V36" s="931">
        <v>59</v>
      </c>
      <c r="W36" s="931">
        <v>40</v>
      </c>
      <c r="X36" s="931">
        <v>9</v>
      </c>
      <c r="Y36" s="931">
        <v>1</v>
      </c>
      <c r="Z36" s="931">
        <v>33</v>
      </c>
      <c r="AA36" s="931">
        <v>86</v>
      </c>
      <c r="AB36" s="931">
        <v>0</v>
      </c>
      <c r="AC36" s="931">
        <v>3</v>
      </c>
      <c r="AD36" s="932">
        <v>367</v>
      </c>
    </row>
    <row r="37" spans="1:30" ht="25.8" thickBot="1" x14ac:dyDescent="0.35">
      <c r="A37" s="3" t="s">
        <v>7</v>
      </c>
      <c r="B37" s="946">
        <v>397</v>
      </c>
      <c r="C37" s="946">
        <v>335</v>
      </c>
      <c r="D37" s="946">
        <v>317</v>
      </c>
      <c r="E37" s="947">
        <f>SUM(E34:E36)</f>
        <v>327</v>
      </c>
      <c r="F37" s="948">
        <v>66</v>
      </c>
      <c r="G37" s="946">
        <v>38</v>
      </c>
      <c r="H37" s="946">
        <v>38</v>
      </c>
      <c r="I37" s="947">
        <f>SUM(I34:I36)</f>
        <v>51</v>
      </c>
      <c r="J37" s="948">
        <v>463</v>
      </c>
      <c r="K37" s="946">
        <v>373</v>
      </c>
      <c r="L37" s="946">
        <v>355</v>
      </c>
      <c r="M37" s="925">
        <f>SUM(M34:M36)</f>
        <v>378</v>
      </c>
      <c r="P37" s="1190"/>
      <c r="Q37" s="1179"/>
      <c r="R37" s="904" t="s">
        <v>86</v>
      </c>
      <c r="S37" s="930">
        <v>117</v>
      </c>
      <c r="T37" s="931">
        <v>138</v>
      </c>
      <c r="U37" s="931">
        <v>38</v>
      </c>
      <c r="V37" s="931">
        <v>76</v>
      </c>
      <c r="W37" s="931">
        <v>50</v>
      </c>
      <c r="X37" s="931">
        <v>20</v>
      </c>
      <c r="Y37" s="931">
        <v>2</v>
      </c>
      <c r="Z37" s="931">
        <v>63</v>
      </c>
      <c r="AA37" s="931">
        <v>150</v>
      </c>
      <c r="AB37" s="931">
        <v>0</v>
      </c>
      <c r="AC37" s="931">
        <v>10</v>
      </c>
      <c r="AD37" s="932">
        <v>664</v>
      </c>
    </row>
    <row r="38" spans="1:30" ht="15" thickBot="1" x14ac:dyDescent="0.35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P38" s="1183"/>
      <c r="Q38" s="1203" t="s">
        <v>82</v>
      </c>
      <c r="R38" s="1184"/>
      <c r="S38" s="938">
        <v>356</v>
      </c>
      <c r="T38" s="939">
        <v>374</v>
      </c>
      <c r="U38" s="939">
        <v>78</v>
      </c>
      <c r="V38" s="939">
        <v>252</v>
      </c>
      <c r="W38" s="939">
        <v>132</v>
      </c>
      <c r="X38" s="939">
        <v>62</v>
      </c>
      <c r="Y38" s="939">
        <v>4</v>
      </c>
      <c r="Z38" s="939">
        <v>159</v>
      </c>
      <c r="AA38" s="939">
        <v>483</v>
      </c>
      <c r="AB38" s="939">
        <v>1</v>
      </c>
      <c r="AC38" s="939">
        <v>25</v>
      </c>
      <c r="AD38" s="940">
        <v>1926</v>
      </c>
    </row>
    <row r="39" spans="1:30" ht="15" thickBot="1" x14ac:dyDescent="0.35">
      <c r="A39" s="1114" t="s">
        <v>145</v>
      </c>
      <c r="B39" s="1097" t="s">
        <v>1</v>
      </c>
      <c r="C39" s="1098"/>
      <c r="D39" s="1098"/>
      <c r="E39" s="1099"/>
      <c r="F39" s="1097" t="s">
        <v>2</v>
      </c>
      <c r="G39" s="1098"/>
      <c r="H39" s="1098"/>
      <c r="I39" s="1099"/>
      <c r="J39" s="1097" t="s">
        <v>3</v>
      </c>
      <c r="K39" s="1098"/>
      <c r="L39" s="1098"/>
      <c r="M39" s="1191"/>
    </row>
    <row r="40" spans="1:30" ht="31.8" customHeight="1" thickBot="1" x14ac:dyDescent="0.35">
      <c r="A40" s="1115"/>
      <c r="B40" s="8">
        <v>2001</v>
      </c>
      <c r="C40" s="8">
        <v>2010</v>
      </c>
      <c r="D40" s="8">
        <v>2014</v>
      </c>
      <c r="E40" s="8">
        <v>2015</v>
      </c>
      <c r="F40" s="9">
        <v>2001</v>
      </c>
      <c r="G40" s="8">
        <v>2010</v>
      </c>
      <c r="H40" s="8">
        <v>2014</v>
      </c>
      <c r="I40" s="8">
        <v>2015</v>
      </c>
      <c r="J40" s="9">
        <v>2001</v>
      </c>
      <c r="K40" s="8">
        <v>2010</v>
      </c>
      <c r="L40" s="8">
        <v>2014</v>
      </c>
      <c r="M40" s="10">
        <v>2015</v>
      </c>
      <c r="P40" s="1178" t="s">
        <v>78</v>
      </c>
      <c r="Q40" s="1179"/>
      <c r="R40" s="1179"/>
      <c r="S40" s="1179"/>
      <c r="T40" s="1179"/>
      <c r="W40" s="190">
        <f>W31+W35</f>
        <v>233</v>
      </c>
    </row>
    <row r="41" spans="1:30" ht="15" thickBot="1" x14ac:dyDescent="0.35">
      <c r="A41" s="1" t="s">
        <v>4</v>
      </c>
      <c r="B41" s="2">
        <v>105</v>
      </c>
      <c r="C41" s="2">
        <v>53</v>
      </c>
      <c r="D41" s="2">
        <v>36</v>
      </c>
      <c r="E41" s="941">
        <f>'Pedoni SPSS 2'!S5+'Pedoni SPSS 2'!V5+'Pedoni SPSS 2'!T18</f>
        <v>51</v>
      </c>
      <c r="F41" s="41">
        <v>34</v>
      </c>
      <c r="G41" s="2">
        <v>39</v>
      </c>
      <c r="H41" s="2">
        <v>26</v>
      </c>
      <c r="I41" s="941">
        <f>'Pedoni SPSS 2'!S9+'Pedoni SPSS 2'!V9+'Pedoni SPSS 2'!T22</f>
        <v>31</v>
      </c>
      <c r="J41" s="41">
        <v>139</v>
      </c>
      <c r="K41" s="2">
        <v>92</v>
      </c>
      <c r="L41" s="2">
        <v>62</v>
      </c>
      <c r="M41" s="942">
        <f>E41+I41</f>
        <v>82</v>
      </c>
      <c r="P41" s="1180" t="s">
        <v>79</v>
      </c>
      <c r="Q41" s="1179"/>
      <c r="R41" s="1179"/>
      <c r="S41" s="1179"/>
      <c r="T41" s="1179"/>
      <c r="W41" s="190">
        <f t="shared" ref="W41:W42" si="7">W32+W36</f>
        <v>171</v>
      </c>
    </row>
    <row r="42" spans="1:30" ht="15" thickBot="1" x14ac:dyDescent="0.35">
      <c r="A42" s="1" t="s">
        <v>5</v>
      </c>
      <c r="B42" s="2">
        <v>110</v>
      </c>
      <c r="C42" s="2">
        <v>36</v>
      </c>
      <c r="D42" s="2">
        <v>49</v>
      </c>
      <c r="E42" s="941">
        <f>'Pedoni SPSS 2'!S6+'Pedoni SPSS 2'!V6+'Pedoni SPSS 2'!T19</f>
        <v>31</v>
      </c>
      <c r="F42" s="41">
        <v>23</v>
      </c>
      <c r="G42" s="2">
        <v>15</v>
      </c>
      <c r="H42" s="2">
        <v>21</v>
      </c>
      <c r="I42" s="941">
        <f>'Pedoni SPSS 2'!S10+'Pedoni SPSS 2'!V10+'Pedoni SPSS 2'!T23</f>
        <v>21</v>
      </c>
      <c r="J42" s="41">
        <v>133</v>
      </c>
      <c r="K42" s="2">
        <v>51</v>
      </c>
      <c r="L42" s="2">
        <v>70</v>
      </c>
      <c r="M42" s="942">
        <f t="shared" ref="M42:M43" si="8">E42+I42</f>
        <v>52</v>
      </c>
      <c r="P42" s="1181" t="s">
        <v>80</v>
      </c>
      <c r="Q42" s="1182"/>
      <c r="R42" s="1185" t="s">
        <v>81</v>
      </c>
      <c r="S42" s="1186"/>
      <c r="T42" s="1187" t="s">
        <v>82</v>
      </c>
      <c r="W42" s="190">
        <f t="shared" si="7"/>
        <v>167</v>
      </c>
    </row>
    <row r="43" spans="1:30" ht="19.2" thickBot="1" x14ac:dyDescent="0.35">
      <c r="A43" s="1" t="s">
        <v>6</v>
      </c>
      <c r="B43" s="2">
        <v>58</v>
      </c>
      <c r="C43" s="2">
        <v>32</v>
      </c>
      <c r="D43" s="2">
        <v>30</v>
      </c>
      <c r="E43" s="941">
        <f>'Pedoni SPSS 2'!S7+'Pedoni SPSS 2'!V7+'Pedoni SPSS 2'!T20</f>
        <v>24</v>
      </c>
      <c r="F43" s="41">
        <v>37</v>
      </c>
      <c r="G43" s="2">
        <v>21</v>
      </c>
      <c r="H43" s="2">
        <v>18</v>
      </c>
      <c r="I43" s="941">
        <f>'Pedoni SPSS 2'!S11+'Pedoni SPSS 2'!V11+'Pedoni SPSS 2'!T24</f>
        <v>28</v>
      </c>
      <c r="J43" s="41">
        <v>95</v>
      </c>
      <c r="K43" s="2">
        <v>53</v>
      </c>
      <c r="L43" s="2">
        <v>48</v>
      </c>
      <c r="M43" s="942">
        <f t="shared" si="8"/>
        <v>52</v>
      </c>
      <c r="P43" s="1183"/>
      <c r="Q43" s="1184"/>
      <c r="R43" s="895" t="s">
        <v>83</v>
      </c>
      <c r="S43" s="896" t="s">
        <v>84</v>
      </c>
      <c r="T43" s="1188"/>
      <c r="W43" s="190">
        <f>W34+W38</f>
        <v>571</v>
      </c>
    </row>
    <row r="44" spans="1:30" ht="17.399999999999999" thickBot="1" x14ac:dyDescent="0.35">
      <c r="A44" s="3" t="s">
        <v>7</v>
      </c>
      <c r="B44" s="946">
        <v>273</v>
      </c>
      <c r="C44" s="946">
        <v>121</v>
      </c>
      <c r="D44" s="946">
        <v>115</v>
      </c>
      <c r="E44" s="947">
        <f>SUM(E41:E43)</f>
        <v>106</v>
      </c>
      <c r="F44" s="948">
        <v>94</v>
      </c>
      <c r="G44" s="946">
        <v>75</v>
      </c>
      <c r="H44" s="946">
        <v>65</v>
      </c>
      <c r="I44" s="947">
        <f>SUM(I41:I43)</f>
        <v>80</v>
      </c>
      <c r="J44" s="948">
        <v>367</v>
      </c>
      <c r="K44" s="946">
        <v>196</v>
      </c>
      <c r="L44" s="946">
        <v>180</v>
      </c>
      <c r="M44" s="925">
        <f>SUM(M41:M43)</f>
        <v>186</v>
      </c>
      <c r="P44" s="1189" t="s">
        <v>85</v>
      </c>
      <c r="Q44" s="900" t="s">
        <v>4</v>
      </c>
      <c r="R44" s="901">
        <v>198</v>
      </c>
      <c r="S44" s="902">
        <v>54</v>
      </c>
      <c r="T44" s="903">
        <v>252</v>
      </c>
    </row>
    <row r="45" spans="1:30" x14ac:dyDescent="0.3">
      <c r="A45" s="21"/>
      <c r="P45" s="1190"/>
      <c r="Q45" s="904" t="s">
        <v>5</v>
      </c>
      <c r="R45" s="905">
        <v>139</v>
      </c>
      <c r="S45" s="906">
        <v>43</v>
      </c>
      <c r="T45" s="907">
        <v>182</v>
      </c>
    </row>
    <row r="46" spans="1:30" ht="16.2" customHeight="1" x14ac:dyDescent="0.3">
      <c r="A46" s="57"/>
      <c r="P46" s="1190"/>
      <c r="Q46" s="904" t="s">
        <v>86</v>
      </c>
      <c r="R46" s="905">
        <v>123</v>
      </c>
      <c r="S46" s="906">
        <v>51</v>
      </c>
      <c r="T46" s="907">
        <v>174</v>
      </c>
    </row>
    <row r="47" spans="1:30" ht="16.2" thickBot="1" x14ac:dyDescent="0.35">
      <c r="A47" s="7" t="s">
        <v>57</v>
      </c>
      <c r="P47" s="1204" t="s">
        <v>82</v>
      </c>
      <c r="Q47" s="1184"/>
      <c r="R47" s="949">
        <v>460</v>
      </c>
      <c r="S47" s="923">
        <v>148</v>
      </c>
      <c r="T47" s="924">
        <v>608</v>
      </c>
    </row>
    <row r="48" spans="1:30" ht="15" thickBot="1" x14ac:dyDescent="0.35">
      <c r="A48" s="1114" t="s">
        <v>31</v>
      </c>
      <c r="B48" s="1097" t="s">
        <v>1</v>
      </c>
      <c r="C48" s="1098"/>
      <c r="D48" s="1098"/>
      <c r="E48" s="1099"/>
      <c r="F48" s="1097" t="s">
        <v>2</v>
      </c>
      <c r="G48" s="1098"/>
      <c r="H48" s="1098"/>
      <c r="I48" s="1099"/>
      <c r="J48" s="1097" t="s">
        <v>3</v>
      </c>
      <c r="K48" s="1098"/>
      <c r="L48" s="1098"/>
      <c r="M48" s="1191"/>
      <c r="P48" s="1178" t="s">
        <v>78</v>
      </c>
      <c r="Q48" s="1179"/>
      <c r="R48" s="1179"/>
      <c r="S48" s="1179"/>
      <c r="T48" s="1179"/>
    </row>
    <row r="49" spans="1:20" ht="15" thickBot="1" x14ac:dyDescent="0.35">
      <c r="A49" s="1115"/>
      <c r="B49" s="8">
        <v>2001</v>
      </c>
      <c r="C49" s="8">
        <v>2010</v>
      </c>
      <c r="D49" s="8">
        <v>2014</v>
      </c>
      <c r="E49" s="8">
        <v>2015</v>
      </c>
      <c r="F49" s="9">
        <v>2001</v>
      </c>
      <c r="G49" s="8">
        <v>2010</v>
      </c>
      <c r="H49" s="8">
        <v>2014</v>
      </c>
      <c r="I49" s="8">
        <v>2015</v>
      </c>
      <c r="J49" s="9">
        <v>2001</v>
      </c>
      <c r="K49" s="8">
        <v>2010</v>
      </c>
      <c r="L49" s="8">
        <v>2014</v>
      </c>
      <c r="M49" s="10">
        <v>2015</v>
      </c>
      <c r="P49" s="1180" t="s">
        <v>79</v>
      </c>
      <c r="Q49" s="1179"/>
      <c r="R49" s="1179"/>
      <c r="S49" s="1179"/>
      <c r="T49" s="1179"/>
    </row>
    <row r="50" spans="1:20" ht="15" customHeight="1" thickBot="1" x14ac:dyDescent="0.35">
      <c r="A50" s="1" t="s">
        <v>4</v>
      </c>
      <c r="B50" s="2">
        <v>351</v>
      </c>
      <c r="C50" s="2">
        <v>235</v>
      </c>
      <c r="D50" s="2">
        <v>234</v>
      </c>
      <c r="E50" s="941">
        <f>E20+E27+E34+E41</f>
        <v>198</v>
      </c>
      <c r="F50" s="41">
        <v>73</v>
      </c>
      <c r="G50" s="2">
        <v>64</v>
      </c>
      <c r="H50" s="2">
        <v>47</v>
      </c>
      <c r="I50" s="941">
        <f>I20+I27+I34+I41</f>
        <v>52</v>
      </c>
      <c r="J50" s="41">
        <v>424</v>
      </c>
      <c r="K50" s="2">
        <v>299</v>
      </c>
      <c r="L50" s="2">
        <v>281</v>
      </c>
      <c r="M50" s="942">
        <f>M20+M27+M34+M41</f>
        <v>250</v>
      </c>
      <c r="P50" s="1181" t="s">
        <v>80</v>
      </c>
      <c r="Q50" s="1182"/>
      <c r="R50" s="1185" t="s">
        <v>81</v>
      </c>
      <c r="S50" s="1186"/>
      <c r="T50" s="1187" t="s">
        <v>82</v>
      </c>
    </row>
    <row r="51" spans="1:20" ht="15" customHeight="1" thickBot="1" x14ac:dyDescent="0.35">
      <c r="A51" s="1" t="s">
        <v>5</v>
      </c>
      <c r="B51" s="2">
        <v>305</v>
      </c>
      <c r="C51" s="2">
        <v>145</v>
      </c>
      <c r="D51" s="2">
        <v>142</v>
      </c>
      <c r="E51" s="941">
        <f t="shared" ref="E51:E52" si="9">E21+E28+E35+E42</f>
        <v>139</v>
      </c>
      <c r="F51" s="41">
        <v>53</v>
      </c>
      <c r="G51" s="2">
        <v>29</v>
      </c>
      <c r="H51" s="2">
        <v>32</v>
      </c>
      <c r="I51" s="941">
        <f t="shared" ref="I51:I52" si="10">I21+I28+I35+I42</f>
        <v>41</v>
      </c>
      <c r="J51" s="41">
        <v>358</v>
      </c>
      <c r="K51" s="2">
        <v>174</v>
      </c>
      <c r="L51" s="2">
        <v>174</v>
      </c>
      <c r="M51" s="942">
        <f t="shared" ref="M51:M52" si="11">M21+M28+M35+M42</f>
        <v>180</v>
      </c>
      <c r="P51" s="1183"/>
      <c r="Q51" s="1184"/>
      <c r="R51" s="895" t="s">
        <v>83</v>
      </c>
      <c r="S51" s="896" t="s">
        <v>84</v>
      </c>
      <c r="T51" s="1188"/>
    </row>
    <row r="52" spans="1:20" ht="15" customHeight="1" x14ac:dyDescent="0.3">
      <c r="A52" s="1" t="s">
        <v>6</v>
      </c>
      <c r="B52" s="2">
        <v>180</v>
      </c>
      <c r="C52" s="2">
        <v>111</v>
      </c>
      <c r="D52" s="2">
        <v>92</v>
      </c>
      <c r="E52" s="941">
        <f t="shared" si="9"/>
        <v>121</v>
      </c>
      <c r="F52" s="41">
        <v>70</v>
      </c>
      <c r="G52" s="2">
        <v>37</v>
      </c>
      <c r="H52" s="2">
        <v>31</v>
      </c>
      <c r="I52" s="941">
        <f t="shared" si="10"/>
        <v>51</v>
      </c>
      <c r="J52" s="41">
        <v>250</v>
      </c>
      <c r="K52" s="2">
        <v>148</v>
      </c>
      <c r="L52" s="2">
        <v>123</v>
      </c>
      <c r="M52" s="942">
        <f t="shared" si="11"/>
        <v>172</v>
      </c>
      <c r="P52" s="1189" t="s">
        <v>85</v>
      </c>
      <c r="Q52" s="900" t="s">
        <v>4</v>
      </c>
      <c r="R52" s="901">
        <v>2</v>
      </c>
      <c r="S52" s="902">
        <v>10</v>
      </c>
      <c r="T52" s="903">
        <v>12</v>
      </c>
    </row>
    <row r="53" spans="1:20" ht="15" customHeight="1" thickBot="1" x14ac:dyDescent="0.35">
      <c r="A53" s="3" t="s">
        <v>7</v>
      </c>
      <c r="B53" s="946">
        <v>836</v>
      </c>
      <c r="C53" s="946">
        <v>491</v>
      </c>
      <c r="D53" s="946">
        <v>468</v>
      </c>
      <c r="E53" s="947">
        <f>SUM(E50:E52)</f>
        <v>458</v>
      </c>
      <c r="F53" s="948">
        <v>196</v>
      </c>
      <c r="G53" s="946">
        <v>130</v>
      </c>
      <c r="H53" s="946">
        <v>110</v>
      </c>
      <c r="I53" s="947">
        <f>SUM(I50:I52)</f>
        <v>144</v>
      </c>
      <c r="J53" s="948">
        <v>1032</v>
      </c>
      <c r="K53" s="946">
        <v>621</v>
      </c>
      <c r="L53" s="946">
        <v>578</v>
      </c>
      <c r="M53" s="925">
        <f>SUM(M50:M52)</f>
        <v>602</v>
      </c>
      <c r="P53" s="1190"/>
      <c r="Q53" s="904" t="s">
        <v>5</v>
      </c>
      <c r="R53" s="905">
        <v>2</v>
      </c>
      <c r="S53" s="906">
        <v>4</v>
      </c>
      <c r="T53" s="907">
        <v>6</v>
      </c>
    </row>
    <row r="54" spans="1:20" ht="25.2" x14ac:dyDescent="0.3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P54" s="1190"/>
      <c r="Q54" s="904" t="s">
        <v>86</v>
      </c>
      <c r="R54" s="905">
        <v>2</v>
      </c>
      <c r="S54" s="906">
        <v>2</v>
      </c>
      <c r="T54" s="907">
        <v>4</v>
      </c>
    </row>
    <row r="55" spans="1:20" ht="15.6" x14ac:dyDescent="0.3">
      <c r="A55" s="7"/>
    </row>
    <row r="56" spans="1:20" ht="16.2" thickBot="1" x14ac:dyDescent="0.35">
      <c r="A56" s="7" t="s">
        <v>64</v>
      </c>
    </row>
    <row r="57" spans="1:20" ht="15" thickBot="1" x14ac:dyDescent="0.35">
      <c r="A57" s="1114" t="s">
        <v>27</v>
      </c>
      <c r="B57" s="1097" t="s">
        <v>1</v>
      </c>
      <c r="C57" s="1098"/>
      <c r="D57" s="1098"/>
      <c r="E57" s="1099"/>
      <c r="F57" s="1097" t="s">
        <v>2</v>
      </c>
      <c r="G57" s="1098"/>
      <c r="H57" s="1098"/>
      <c r="I57" s="1099"/>
      <c r="J57" s="1097" t="s">
        <v>3</v>
      </c>
      <c r="K57" s="1098"/>
      <c r="L57" s="1098"/>
      <c r="M57" s="1191"/>
    </row>
    <row r="58" spans="1:20" ht="15" thickBot="1" x14ac:dyDescent="0.35">
      <c r="A58" s="1115"/>
      <c r="B58" s="67" t="s">
        <v>32</v>
      </c>
      <c r="C58" s="67" t="s">
        <v>159</v>
      </c>
      <c r="D58" s="67" t="s">
        <v>160</v>
      </c>
      <c r="E58" s="69" t="s">
        <v>161</v>
      </c>
      <c r="F58" s="67" t="s">
        <v>32</v>
      </c>
      <c r="G58" s="67" t="s">
        <v>159</v>
      </c>
      <c r="H58" s="67" t="s">
        <v>160</v>
      </c>
      <c r="I58" s="69" t="s">
        <v>161</v>
      </c>
      <c r="J58" s="67" t="s">
        <v>32</v>
      </c>
      <c r="K58" s="67" t="s">
        <v>159</v>
      </c>
      <c r="L58" s="67" t="s">
        <v>160</v>
      </c>
      <c r="M58" s="69" t="s">
        <v>161</v>
      </c>
    </row>
    <row r="59" spans="1:20" x14ac:dyDescent="0.3">
      <c r="A59" s="1" t="s">
        <v>4</v>
      </c>
      <c r="B59" s="956">
        <f>(C6-B6)/B6*100</f>
        <v>0.92482100238663478</v>
      </c>
      <c r="C59" s="956">
        <f>(E6-B6)/B6*100</f>
        <v>-5.2505966587112169</v>
      </c>
      <c r="D59" s="956">
        <f>(E6-C6)/C6*100</f>
        <v>-6.1188294413242685</v>
      </c>
      <c r="E59" s="957">
        <f>(E6-D6)/D6*100</f>
        <v>-8.6831512363427255</v>
      </c>
      <c r="F59" s="956">
        <f>(G6-F6)/F6*100</f>
        <v>-18.801652892561986</v>
      </c>
      <c r="G59" s="956">
        <f>(I6-F6)/F6*100</f>
        <v>1.6528925619834711</v>
      </c>
      <c r="H59" s="956">
        <f>(I6-G6)/G6*100</f>
        <v>25.190839694656486</v>
      </c>
      <c r="I59" s="957">
        <f>(I6-H6)/H6*100</f>
        <v>4.0169133192388999</v>
      </c>
      <c r="J59" s="956">
        <f>(K6-J6)/J6*100</f>
        <v>1.8975332068311195E-2</v>
      </c>
      <c r="K59" s="956">
        <f>(M6-J6)/J6*100</f>
        <v>-4.9335863377609108</v>
      </c>
      <c r="L59" s="956">
        <f>(M6-K6)/K6*100</f>
        <v>-4.9516220830961872</v>
      </c>
      <c r="M59" s="957">
        <f>(M6-L6)/L6*100</f>
        <v>-8.1323920418080142</v>
      </c>
    </row>
    <row r="60" spans="1:20" x14ac:dyDescent="0.3">
      <c r="A60" s="1" t="s">
        <v>5</v>
      </c>
      <c r="B60" s="956">
        <f>(C7-B7)/B7*100</f>
        <v>-0.81000176087339326</v>
      </c>
      <c r="C60" s="956">
        <f>(E7-B7)/B7*100</f>
        <v>-10.37154428596584</v>
      </c>
      <c r="D60" s="956">
        <f>(E7-C7)/C7*100</f>
        <v>-9.639623646369607</v>
      </c>
      <c r="E60" s="957">
        <f>(E7-D7)/D7*100</f>
        <v>-4.2333019755409218</v>
      </c>
      <c r="F60" s="956">
        <f>(G7-F7)/F7*100</f>
        <v>-16.030534351145036</v>
      </c>
      <c r="G60" s="956">
        <f>(I7-F7)/F7*100</f>
        <v>-2.6717557251908395</v>
      </c>
      <c r="H60" s="956">
        <f>(I7-G7)/G7*100</f>
        <v>15.909090909090908</v>
      </c>
      <c r="I60" s="957">
        <f>(I7-H7)/H7*100</f>
        <v>-10.211267605633804</v>
      </c>
      <c r="J60" s="956">
        <f>(K7-J7)/J7*100</f>
        <v>-1.48123211580542</v>
      </c>
      <c r="K60" s="956">
        <f>(M7-J7)/J7*100</f>
        <v>-10.031981147954889</v>
      </c>
      <c r="L60" s="956">
        <f>(M7-K7)/K7*100</f>
        <v>-8.6793097556808476</v>
      </c>
      <c r="M60" s="957">
        <f>(M7-L7)/L7*100</f>
        <v>-4.5365243793534553</v>
      </c>
    </row>
    <row r="61" spans="1:20" x14ac:dyDescent="0.3">
      <c r="A61" s="1" t="s">
        <v>6</v>
      </c>
      <c r="B61" s="956">
        <f>(C8-B8)/B8*100</f>
        <v>10.468174644923725</v>
      </c>
      <c r="C61" s="956">
        <f>(E8-B8)/B8*100</f>
        <v>7.1278274592319839</v>
      </c>
      <c r="D61" s="956">
        <f>(E8-C8)/C8*100</f>
        <v>-3.0238095238095237</v>
      </c>
      <c r="E61" s="957">
        <f>(E8-D8)/D8*100</f>
        <v>-0.97252613663992227</v>
      </c>
      <c r="F61" s="956">
        <f>(G8-F8)/F8*100</f>
        <v>-23.478260869565219</v>
      </c>
      <c r="G61" s="956">
        <f>(I8-F8)/F8*100</f>
        <v>-19.565217391304348</v>
      </c>
      <c r="H61" s="956">
        <f>(I8-G8)/G8*100</f>
        <v>5.1136363636363642</v>
      </c>
      <c r="I61" s="957">
        <f>(I8-H8)/H8*100</f>
        <v>0</v>
      </c>
      <c r="J61" s="956">
        <f>(K8-J8)/J8*100</f>
        <v>8.5317460317460316</v>
      </c>
      <c r="K61" s="956">
        <f>(M8-J8)/J8*100</f>
        <v>5.6051587301587302</v>
      </c>
      <c r="L61" s="956">
        <f>(M8-K8)/K8*100</f>
        <v>-2.6965265082266909</v>
      </c>
      <c r="M61" s="957">
        <f>(M8-L8)/L8*100</f>
        <v>-0.93066542577943234</v>
      </c>
    </row>
    <row r="62" spans="1:20" ht="15" thickBot="1" x14ac:dyDescent="0.35">
      <c r="A62" s="3" t="s">
        <v>7</v>
      </c>
      <c r="B62" s="958">
        <f>(C9-B9)/B9*100</f>
        <v>2.277729436453908</v>
      </c>
      <c r="C62" s="958">
        <f>(E9-B9)/B9*100</f>
        <v>-6.4390643394584641</v>
      </c>
      <c r="D62" s="958">
        <f>(E9-C9)/C9*100</f>
        <v>-8.5226704033630263</v>
      </c>
      <c r="E62" s="959">
        <f>(E9-D9)/D9*100</f>
        <v>-7.9699929513644143</v>
      </c>
      <c r="F62" s="960">
        <f>(G9-F9)/F9*100</f>
        <v>-19.159836065573771</v>
      </c>
      <c r="G62" s="958">
        <f>(I9-F9)/F9*100</f>
        <v>-17.21311475409836</v>
      </c>
      <c r="H62" s="958">
        <f>(I9-G9)/G9*100</f>
        <v>2.4081115335868186</v>
      </c>
      <c r="I62" s="958">
        <f>(I9-H9)/H9*100</f>
        <v>-14.225053078556263</v>
      </c>
      <c r="J62" s="960">
        <f>(K9-J9)/J9*100</f>
        <v>1.2577389947837958</v>
      </c>
      <c r="K62" s="958">
        <f>(M9-J9)/J9*100</f>
        <v>-4.3387120362696825</v>
      </c>
      <c r="L62" s="958">
        <f>(M9-K9)/K9*100</f>
        <v>-5.5269365942901159</v>
      </c>
      <c r="M62" s="961">
        <f>(M9-L9)/L9*100</f>
        <v>-5.6767929244376081</v>
      </c>
    </row>
    <row r="63" spans="1:20" ht="15" thickBot="1" x14ac:dyDescent="0.35"/>
    <row r="64" spans="1:20" ht="15" thickBot="1" x14ac:dyDescent="0.35">
      <c r="A64" s="1114" t="s">
        <v>332</v>
      </c>
      <c r="B64" s="1097" t="s">
        <v>1</v>
      </c>
      <c r="C64" s="1098"/>
      <c r="D64" s="1098"/>
      <c r="E64" s="1099"/>
      <c r="F64" s="1097" t="s">
        <v>2</v>
      </c>
      <c r="G64" s="1098"/>
      <c r="H64" s="1098"/>
      <c r="I64" s="1099"/>
      <c r="J64" s="1097" t="s">
        <v>3</v>
      </c>
      <c r="K64" s="1098"/>
      <c r="L64" s="1098"/>
      <c r="M64" s="1191"/>
    </row>
    <row r="65" spans="1:13" ht="15" thickBot="1" x14ac:dyDescent="0.35">
      <c r="A65" s="1115"/>
      <c r="B65" s="67" t="s">
        <v>32</v>
      </c>
      <c r="C65" s="67" t="s">
        <v>159</v>
      </c>
      <c r="D65" s="67" t="s">
        <v>160</v>
      </c>
      <c r="E65" s="69" t="s">
        <v>161</v>
      </c>
      <c r="F65" s="67" t="s">
        <v>32</v>
      </c>
      <c r="G65" s="67" t="s">
        <v>159</v>
      </c>
      <c r="H65" s="67" t="s">
        <v>160</v>
      </c>
      <c r="I65" s="69" t="s">
        <v>161</v>
      </c>
      <c r="J65" s="67" t="s">
        <v>32</v>
      </c>
      <c r="K65" s="67" t="s">
        <v>159</v>
      </c>
      <c r="L65" s="67" t="s">
        <v>160</v>
      </c>
      <c r="M65" s="69" t="s">
        <v>161</v>
      </c>
    </row>
    <row r="66" spans="1:13" x14ac:dyDescent="0.3">
      <c r="A66" s="1" t="s">
        <v>4</v>
      </c>
      <c r="B66" s="956">
        <f>(C13-B13)/B13*100</f>
        <v>-32.753623188405797</v>
      </c>
      <c r="C66" s="956">
        <f>(E13-B13)/B13*100</f>
        <v>-42.89855072463768</v>
      </c>
      <c r="D66" s="956">
        <f>(E13-C13)/C13*100</f>
        <v>-15.086206896551724</v>
      </c>
      <c r="E66" s="957">
        <f>(E13-D13)/D13*100</f>
        <v>-15.811965811965811</v>
      </c>
      <c r="F66" s="956">
        <f>(G13-F13)/F13*100</f>
        <v>-11.594202898550725</v>
      </c>
      <c r="G66" s="956">
        <f>(I13-F13)/F13*100</f>
        <v>-31.884057971014489</v>
      </c>
      <c r="H66" s="956">
        <f>(I13-G13)/G13*100</f>
        <v>-22.950819672131146</v>
      </c>
      <c r="I66" s="957">
        <f>(I13-H13)/H13*100</f>
        <v>2.1739130434782608</v>
      </c>
      <c r="J66" s="956">
        <f>(K13-J13)/J13*100</f>
        <v>-29.227053140096622</v>
      </c>
      <c r="K66" s="956">
        <f>(M13-J13)/J13*100</f>
        <v>-41.062801932367151</v>
      </c>
      <c r="L66" s="956">
        <f>(M13-K13)/K13*100</f>
        <v>-16.723549488054605</v>
      </c>
      <c r="M66" s="957">
        <f>(M13-L13)/L13*100</f>
        <v>-12.857142857142856</v>
      </c>
    </row>
    <row r="67" spans="1:13" x14ac:dyDescent="0.3">
      <c r="A67" s="1" t="s">
        <v>5</v>
      </c>
      <c r="B67" s="956">
        <f>(C14-B14)/B14*100</f>
        <v>-51.515151515151516</v>
      </c>
      <c r="C67" s="956">
        <f>(E14-B14)/B14*100</f>
        <v>-53.535353535353536</v>
      </c>
      <c r="D67" s="956">
        <f>(E14-C14)/C14*100</f>
        <v>-4.1666666666666661</v>
      </c>
      <c r="E67" s="957">
        <f>(E14-D14)/D14*100</f>
        <v>-2.1276595744680851</v>
      </c>
      <c r="F67" s="956">
        <f>(G14-F14)/F14*100</f>
        <v>-44.230769230769226</v>
      </c>
      <c r="G67" s="956">
        <f>(I14-F14)/F14*100</f>
        <v>-25</v>
      </c>
      <c r="H67" s="956">
        <f>(I14-G14)/G14*100</f>
        <v>34.482758620689658</v>
      </c>
      <c r="I67" s="957">
        <f>(I14-H14)/H14*100</f>
        <v>25.806451612903224</v>
      </c>
      <c r="J67" s="956">
        <f>(K14-J14)/J14*100</f>
        <v>-50.429799426934096</v>
      </c>
      <c r="K67" s="956">
        <f>(M14-J14)/J14*100</f>
        <v>-49.283667621776509</v>
      </c>
      <c r="L67" s="956">
        <f>(M14-K14)/K14*100</f>
        <v>2.3121387283236992</v>
      </c>
      <c r="M67" s="957">
        <f>(M14-L14)/L14*100</f>
        <v>2.9069767441860463</v>
      </c>
    </row>
    <row r="68" spans="1:13" x14ac:dyDescent="0.3">
      <c r="A68" s="1" t="s">
        <v>6</v>
      </c>
      <c r="B68" s="956">
        <f>(C15-B15)/B15*100</f>
        <v>-36.571428571428569</v>
      </c>
      <c r="C68" s="956">
        <f>(E15-B15)/B15*100</f>
        <v>-31.428571428571427</v>
      </c>
      <c r="D68" s="956">
        <f>(E15-C15)/C15*100</f>
        <v>8.1081081081081088</v>
      </c>
      <c r="E68" s="957">
        <f>(E15-D15)/D15*100</f>
        <v>34.831460674157306</v>
      </c>
      <c r="F68" s="956">
        <f>(G15-F15)/F15*100</f>
        <v>-48.529411764705884</v>
      </c>
      <c r="G68" s="956">
        <f>(I15-F15)/F15*100</f>
        <v>-26.47058823529412</v>
      </c>
      <c r="H68" s="956">
        <f>(I15-G15)/G15*100</f>
        <v>42.857142857142854</v>
      </c>
      <c r="I68" s="957">
        <f>(I15-H15)/H15*100</f>
        <v>66.666666666666657</v>
      </c>
      <c r="J68" s="956">
        <f>(K15-J15)/J15*100</f>
        <v>-39.91769547325103</v>
      </c>
      <c r="K68" s="956">
        <f>(M15-J15)/J15*100</f>
        <v>-30.041152263374489</v>
      </c>
      <c r="L68" s="956">
        <f>(M15-K15)/K15*100</f>
        <v>16.43835616438356</v>
      </c>
      <c r="M68" s="957">
        <f>(M15-L15)/L15*100</f>
        <v>42.857142857142854</v>
      </c>
    </row>
    <row r="69" spans="1:13" ht="15" thickBot="1" x14ac:dyDescent="0.35">
      <c r="A69" s="3" t="s">
        <v>7</v>
      </c>
      <c r="B69" s="958">
        <f>(C16-B16)/B16*100</f>
        <v>-40.391676866585073</v>
      </c>
      <c r="C69" s="958">
        <f>(E16-B16)/B16*100</f>
        <v>-44.308445532435741</v>
      </c>
      <c r="D69" s="958">
        <f>(E16-C16)/C16*100</f>
        <v>-6.5708418891170437</v>
      </c>
      <c r="E69" s="947">
        <f>(E16-D16)/D16*100</f>
        <v>-1.9396551724137931</v>
      </c>
      <c r="F69" s="960">
        <f>(G16-F16)/F16*100</f>
        <v>-33.862433862433861</v>
      </c>
      <c r="G69" s="958">
        <f>(I16-F16)/F16*100</f>
        <v>-28.042328042328041</v>
      </c>
      <c r="H69" s="958">
        <f>(I16-G16)/G16*100</f>
        <v>8.7999999999999989</v>
      </c>
      <c r="I69" s="958">
        <f>(I16-H16)/H16*100</f>
        <v>27.102803738317753</v>
      </c>
      <c r="J69" s="960">
        <f>(K16-J16)/J16*100</f>
        <v>-39.165009940357855</v>
      </c>
      <c r="K69" s="958">
        <f>(M16-J16)/J16*100</f>
        <v>-41.252485089463221</v>
      </c>
      <c r="L69" s="958">
        <f>(M16-K16)/K16*100</f>
        <v>-3.4313725490196081</v>
      </c>
      <c r="M69" s="961">
        <f>(M16-L16)/L16*100</f>
        <v>3.5026269702276709</v>
      </c>
    </row>
    <row r="70" spans="1:13" ht="15" thickBot="1" x14ac:dyDescent="0.35"/>
    <row r="71" spans="1:13" ht="15" thickBot="1" x14ac:dyDescent="0.35">
      <c r="A71" s="1114" t="s">
        <v>28</v>
      </c>
      <c r="B71" s="1097" t="s">
        <v>1</v>
      </c>
      <c r="C71" s="1098"/>
      <c r="D71" s="1098"/>
      <c r="E71" s="1098"/>
      <c r="F71" s="1098" t="s">
        <v>2</v>
      </c>
      <c r="G71" s="1098"/>
      <c r="H71" s="1098"/>
      <c r="I71" s="1099"/>
      <c r="J71" s="1097" t="s">
        <v>3</v>
      </c>
      <c r="K71" s="1098"/>
      <c r="L71" s="1098"/>
      <c r="M71" s="1191"/>
    </row>
    <row r="72" spans="1:13" ht="15" thickBot="1" x14ac:dyDescent="0.35">
      <c r="A72" s="1115"/>
      <c r="B72" s="67" t="s">
        <v>32</v>
      </c>
      <c r="C72" s="67" t="s">
        <v>159</v>
      </c>
      <c r="D72" s="67" t="s">
        <v>160</v>
      </c>
      <c r="E72" s="69" t="s">
        <v>161</v>
      </c>
      <c r="F72" s="67" t="s">
        <v>32</v>
      </c>
      <c r="G72" s="67" t="s">
        <v>159</v>
      </c>
      <c r="H72" s="67" t="s">
        <v>160</v>
      </c>
      <c r="I72" s="69" t="s">
        <v>161</v>
      </c>
      <c r="J72" s="67" t="s">
        <v>32</v>
      </c>
      <c r="K72" s="67" t="s">
        <v>159</v>
      </c>
      <c r="L72" s="67" t="s">
        <v>160</v>
      </c>
      <c r="M72" s="69" t="s">
        <v>161</v>
      </c>
    </row>
    <row r="73" spans="1:13" x14ac:dyDescent="0.3">
      <c r="A73" s="1" t="s">
        <v>4</v>
      </c>
      <c r="B73" s="956">
        <f>(C20-B20)/B20*100</f>
        <v>-88.888888888888886</v>
      </c>
      <c r="C73" s="956">
        <f>(E20-B20)/B20*100</f>
        <v>-95.555555555555557</v>
      </c>
      <c r="D73" s="956">
        <f>(E20-C20)/C20*100</f>
        <v>-60</v>
      </c>
      <c r="E73" s="957">
        <f>(E20-D20)/D20*100</f>
        <v>-77.777777777777786</v>
      </c>
      <c r="F73" s="956">
        <f>(G20-F20)/F20*100</f>
        <v>-72.727272727272734</v>
      </c>
      <c r="G73" s="956">
        <f>(I20-F20)/F20*100</f>
        <v>-90.909090909090907</v>
      </c>
      <c r="H73" s="956">
        <f>(I20-G20)/G20*100</f>
        <v>-66.666666666666657</v>
      </c>
      <c r="I73" s="957">
        <f>(I20-H20)/H20*100</f>
        <v>-50</v>
      </c>
      <c r="J73" s="956">
        <f>(K20-J20)/J20*100</f>
        <v>-85.714285714285708</v>
      </c>
      <c r="K73" s="956">
        <f>(M20-J20)/J20*100</f>
        <v>-94.642857142857139</v>
      </c>
      <c r="L73" s="956">
        <f>(M20-K20)/K20*100</f>
        <v>-62.5</v>
      </c>
      <c r="M73" s="957">
        <f>(M20-L20)/L20*100</f>
        <v>-72.727272727272734</v>
      </c>
    </row>
    <row r="74" spans="1:13" x14ac:dyDescent="0.3">
      <c r="A74" s="1" t="s">
        <v>5</v>
      </c>
      <c r="B74" s="956">
        <f>(C21-B21)/B21*100</f>
        <v>-96.15384615384616</v>
      </c>
      <c r="C74" s="956">
        <f>(E21-B21)/B21*100</f>
        <v>-92.307692307692307</v>
      </c>
      <c r="D74" s="956">
        <f>(E21-C21)/C21*100</f>
        <v>100</v>
      </c>
      <c r="E74" s="957">
        <f>(E21-D21)/D21*100</f>
        <v>33.333333333333329</v>
      </c>
      <c r="F74" s="956">
        <f>(G21-F21)/F21*100</f>
        <v>-100</v>
      </c>
      <c r="G74" s="956">
        <f>(I21-F21)/F21*100</f>
        <v>-66.666666666666657</v>
      </c>
      <c r="H74" s="956" t="e">
        <f>(I21-G21)/G21*100</f>
        <v>#DIV/0!</v>
      </c>
      <c r="I74" s="957" t="e">
        <f>(I21-H21)/H21*100</f>
        <v>#DIV/0!</v>
      </c>
      <c r="J74" s="956">
        <f>(K21-J21)/J21*100</f>
        <v>-96.551724137931032</v>
      </c>
      <c r="K74" s="956">
        <f>(M21-J21)/J21*100</f>
        <v>-89.65517241379311</v>
      </c>
      <c r="L74" s="956">
        <f>(M21-K21)/K21*100</f>
        <v>200</v>
      </c>
      <c r="M74" s="957">
        <f>(M21-L21)/L21*100</f>
        <v>100</v>
      </c>
    </row>
    <row r="75" spans="1:13" x14ac:dyDescent="0.3">
      <c r="A75" s="1" t="s">
        <v>6</v>
      </c>
      <c r="B75" s="956">
        <f>(C22-B22)/B22*100</f>
        <v>-68.75</v>
      </c>
      <c r="C75" s="956">
        <f>(E22-B22)/B22*100</f>
        <v>-100</v>
      </c>
      <c r="D75" s="956">
        <f>(E22-C22)/C22*100</f>
        <v>-100</v>
      </c>
      <c r="E75" s="957">
        <f>(E22-D22)/D22*100</f>
        <v>-100</v>
      </c>
      <c r="F75" s="956">
        <f>(G22-F22)/F22*100</f>
        <v>-57.142857142857139</v>
      </c>
      <c r="G75" s="956">
        <f>(I22-F22)/F22*100</f>
        <v>-100</v>
      </c>
      <c r="H75" s="956">
        <f>(I22-G22)/G22*100</f>
        <v>-100</v>
      </c>
      <c r="I75" s="957">
        <f>(I22-H22)/H22*100</f>
        <v>-100</v>
      </c>
      <c r="J75" s="956">
        <f>(K22-J22)/J22*100</f>
        <v>-66.666666666666657</v>
      </c>
      <c r="K75" s="956">
        <f>(M22-J22)/J22*100</f>
        <v>-100</v>
      </c>
      <c r="L75" s="956">
        <f>(M22-K22)/K22*100</f>
        <v>-100</v>
      </c>
      <c r="M75" s="957">
        <f>(M22-L22)/L22*100</f>
        <v>-100</v>
      </c>
    </row>
    <row r="76" spans="1:13" ht="15" thickBot="1" x14ac:dyDescent="0.35">
      <c r="A76" s="3" t="s">
        <v>7</v>
      </c>
      <c r="B76" s="958">
        <f>(C23-B23)/B23*100</f>
        <v>-86.821705426356587</v>
      </c>
      <c r="C76" s="958">
        <f>(E23-B23)/B23*100</f>
        <v>-95.348837209302332</v>
      </c>
      <c r="D76" s="958">
        <f>(E23-C23)/C23*100</f>
        <v>-64.705882352941174</v>
      </c>
      <c r="E76" s="947">
        <f>(E23-D23)/D23*100</f>
        <v>-64.705882352941174</v>
      </c>
      <c r="F76" s="960">
        <f>(G23-F23)/F23*100</f>
        <v>-75</v>
      </c>
      <c r="G76" s="958">
        <f>(I23-F23)/F23*100</f>
        <v>-87.5</v>
      </c>
      <c r="H76" s="958">
        <f>(I23-G23)/G23*100</f>
        <v>-50</v>
      </c>
      <c r="I76" s="958">
        <f>(I23-H23)/H23*100</f>
        <v>-25</v>
      </c>
      <c r="J76" s="960">
        <f>(K23-J23)/J23*100</f>
        <v>-84.967320261437905</v>
      </c>
      <c r="K76" s="958">
        <f>(M23-J23)/J23*100</f>
        <v>-94.117647058823522</v>
      </c>
      <c r="L76" s="958">
        <f>(M23-K23)/K23*100</f>
        <v>-60.869565217391312</v>
      </c>
      <c r="M76" s="961">
        <f>(M23-L23)/L23*100</f>
        <v>-57.142857142857139</v>
      </c>
    </row>
    <row r="77" spans="1:13" ht="15" thickBot="1" x14ac:dyDescent="0.35"/>
    <row r="78" spans="1:13" ht="15" thickBot="1" x14ac:dyDescent="0.35">
      <c r="A78" s="1114" t="s">
        <v>29</v>
      </c>
      <c r="B78" s="1097" t="s">
        <v>1</v>
      </c>
      <c r="C78" s="1098"/>
      <c r="D78" s="1098"/>
      <c r="E78" s="1099"/>
      <c r="F78" s="1097" t="s">
        <v>2</v>
      </c>
      <c r="G78" s="1098"/>
      <c r="H78" s="1098"/>
      <c r="I78" s="1099"/>
      <c r="J78" s="1097" t="s">
        <v>3</v>
      </c>
      <c r="K78" s="1098"/>
      <c r="L78" s="1098"/>
      <c r="M78" s="1098"/>
    </row>
    <row r="79" spans="1:13" ht="15" thickBot="1" x14ac:dyDescent="0.35">
      <c r="A79" s="1115"/>
      <c r="B79" s="67" t="s">
        <v>32</v>
      </c>
      <c r="C79" s="67" t="s">
        <v>159</v>
      </c>
      <c r="D79" s="67" t="s">
        <v>160</v>
      </c>
      <c r="E79" s="69" t="s">
        <v>161</v>
      </c>
      <c r="F79" s="67" t="s">
        <v>32</v>
      </c>
      <c r="G79" s="67" t="s">
        <v>159</v>
      </c>
      <c r="H79" s="67" t="s">
        <v>160</v>
      </c>
      <c r="I79" s="69" t="s">
        <v>161</v>
      </c>
      <c r="J79" s="67" t="s">
        <v>32</v>
      </c>
      <c r="K79" s="67" t="s">
        <v>159</v>
      </c>
      <c r="L79" s="67" t="s">
        <v>160</v>
      </c>
      <c r="M79" s="69" t="s">
        <v>161</v>
      </c>
    </row>
    <row r="80" spans="1:13" x14ac:dyDescent="0.3">
      <c r="A80" s="1" t="s">
        <v>4</v>
      </c>
      <c r="B80" s="956">
        <f>(C27-B27)/B27*100</f>
        <v>-36.363636363636367</v>
      </c>
      <c r="C80" s="956">
        <f>(E27-B27)/B27*100</f>
        <v>-54.54545454545454</v>
      </c>
      <c r="D80" s="956">
        <f>(E27-C27)/C27*100</f>
        <v>-28.571428571428569</v>
      </c>
      <c r="E80" s="957">
        <f>(E27-D27)/D27*100</f>
        <v>-37.5</v>
      </c>
      <c r="F80" s="956">
        <f>(G27-F27)/F27*100</f>
        <v>14.285714285714285</v>
      </c>
      <c r="G80" s="956">
        <f>(I27-F27)/F27*100</f>
        <v>-71.428571428571431</v>
      </c>
      <c r="H80" s="956">
        <f>(I27-G27)/G27*100</f>
        <v>-75</v>
      </c>
      <c r="I80" s="957">
        <f>(I27-H27)/H27*100</f>
        <v>100</v>
      </c>
      <c r="J80" s="956">
        <f>(K27-J27)/J27*100</f>
        <v>-16.666666666666664</v>
      </c>
      <c r="K80" s="956">
        <f>(M27-J27)/J27*100</f>
        <v>-61.111111111111114</v>
      </c>
      <c r="L80" s="956">
        <f>(M27-K27)/K27*100</f>
        <v>-53.333333333333336</v>
      </c>
      <c r="M80" s="957">
        <f>(M27-L27)/L27*100</f>
        <v>-22.222222222222221</v>
      </c>
    </row>
    <row r="81" spans="1:13" x14ac:dyDescent="0.3">
      <c r="A81" s="1" t="s">
        <v>5</v>
      </c>
      <c r="B81" s="956">
        <f>(C28-B28)/B28*100</f>
        <v>-55.555555555555557</v>
      </c>
      <c r="C81" s="956">
        <f>(E28-B28)/B28*100</f>
        <v>-50</v>
      </c>
      <c r="D81" s="956">
        <f>(E28-C28)/C28*100</f>
        <v>12.5</v>
      </c>
      <c r="E81" s="957">
        <f>(E28-D28)/D28*100</f>
        <v>50</v>
      </c>
      <c r="F81" s="956">
        <f>(G28-F28)/F28*100</f>
        <v>-50</v>
      </c>
      <c r="G81" s="956">
        <f>(I28-F28)/F28*100</f>
        <v>50</v>
      </c>
      <c r="H81" s="956">
        <f>(I28-G28)/G28*100</f>
        <v>200</v>
      </c>
      <c r="I81" s="957">
        <f>(I28-H28)/H28*100</f>
        <v>200</v>
      </c>
      <c r="J81" s="956">
        <f>(K28-J28)/J28*100</f>
        <v>-55.000000000000007</v>
      </c>
      <c r="K81" s="956">
        <f>(M28-J28)/J28*100</f>
        <v>-40</v>
      </c>
      <c r="L81" s="956">
        <f>(M28-K28)/K28*100</f>
        <v>33.333333333333329</v>
      </c>
      <c r="M81" s="957">
        <f>(M28-L28)/L28*100</f>
        <v>71.428571428571431</v>
      </c>
    </row>
    <row r="82" spans="1:13" x14ac:dyDescent="0.3">
      <c r="A82" s="1" t="s">
        <v>6</v>
      </c>
      <c r="B82" s="956">
        <f>(C29-B29)/B29*100</f>
        <v>-62.5</v>
      </c>
      <c r="C82" s="956">
        <f>(E29-B29)/B29*100</f>
        <v>-37.5</v>
      </c>
      <c r="D82" s="956">
        <f>(E29-C29)/C29*100</f>
        <v>66.666666666666657</v>
      </c>
      <c r="E82" s="957">
        <f>(E29-D29)/D29*100</f>
        <v>0</v>
      </c>
      <c r="F82" s="956">
        <f>(G29-F29)/F29*100</f>
        <v>-33.333333333333329</v>
      </c>
      <c r="G82" s="956">
        <f>(I29-F29)/F29*100</f>
        <v>66.666666666666657</v>
      </c>
      <c r="H82" s="956">
        <f>(I29-G29)/G29*100</f>
        <v>150</v>
      </c>
      <c r="I82" s="957">
        <f>(I29-H29)/H29*100</f>
        <v>400</v>
      </c>
      <c r="J82" s="956">
        <f>(K29-J29)/J29*100</f>
        <v>-54.54545454545454</v>
      </c>
      <c r="K82" s="956">
        <f>(M29-J29)/J29*100</f>
        <v>-9.0909090909090917</v>
      </c>
      <c r="L82" s="956">
        <f>(M29-K29)/K29*100</f>
        <v>100</v>
      </c>
      <c r="M82" s="957">
        <f>(M29-L29)/L29*100</f>
        <v>100</v>
      </c>
    </row>
    <row r="83" spans="1:13" ht="15" thickBot="1" x14ac:dyDescent="0.35">
      <c r="A83" s="3" t="s">
        <v>7</v>
      </c>
      <c r="B83" s="958">
        <f>(C30-B30)/B30*100</f>
        <v>-51.351351351351347</v>
      </c>
      <c r="C83" s="958">
        <f>(E30-B30)/B30*100</f>
        <v>-48.648648648648653</v>
      </c>
      <c r="D83" s="958">
        <f>(E30-C30)/C30*100</f>
        <v>5.5555555555555554</v>
      </c>
      <c r="E83" s="947">
        <f>(E30-D30)/D30*100</f>
        <v>0</v>
      </c>
      <c r="F83" s="960">
        <f>(G30-F30)/F30*100</f>
        <v>-8.3333333333333321</v>
      </c>
      <c r="G83" s="958">
        <f>(I30-F30)/F30*100</f>
        <v>-16.666666666666664</v>
      </c>
      <c r="H83" s="958">
        <f>(I30-G30)/G30*100</f>
        <v>-9.0909090909090917</v>
      </c>
      <c r="I83" s="958">
        <f>(I30-H30)/H30*100</f>
        <v>233.33333333333334</v>
      </c>
      <c r="J83" s="960">
        <f>(K30-J30)/J30*100</f>
        <v>-40.816326530612244</v>
      </c>
      <c r="K83" s="958">
        <f>(M30-J30)/J30*100</f>
        <v>-40.816326530612244</v>
      </c>
      <c r="L83" s="958">
        <f>(M30-K30)/K30*100</f>
        <v>0</v>
      </c>
      <c r="M83" s="961">
        <f>(M30-L30)/L30*100</f>
        <v>31.818181818181817</v>
      </c>
    </row>
    <row r="84" spans="1:13" ht="16.2" thickBot="1" x14ac:dyDescent="0.35">
      <c r="A84" s="48"/>
    </row>
    <row r="85" spans="1:13" ht="15" thickBot="1" x14ac:dyDescent="0.35">
      <c r="A85" s="1114" t="s">
        <v>30</v>
      </c>
      <c r="B85" s="1097" t="s">
        <v>1</v>
      </c>
      <c r="C85" s="1098"/>
      <c r="D85" s="1098"/>
      <c r="E85" s="1099"/>
      <c r="F85" s="1097" t="s">
        <v>2</v>
      </c>
      <c r="G85" s="1098"/>
      <c r="H85" s="1098"/>
      <c r="I85" s="1099"/>
      <c r="J85" s="1097" t="s">
        <v>3</v>
      </c>
      <c r="K85" s="1098"/>
      <c r="L85" s="1098"/>
      <c r="M85" s="1191"/>
    </row>
    <row r="86" spans="1:13" ht="15" thickBot="1" x14ac:dyDescent="0.35">
      <c r="A86" s="1115"/>
      <c r="B86" s="67" t="s">
        <v>32</v>
      </c>
      <c r="C86" s="67" t="s">
        <v>159</v>
      </c>
      <c r="D86" s="67" t="s">
        <v>160</v>
      </c>
      <c r="E86" s="69" t="s">
        <v>161</v>
      </c>
      <c r="F86" s="67" t="s">
        <v>32</v>
      </c>
      <c r="G86" s="67" t="s">
        <v>159</v>
      </c>
      <c r="H86" s="67" t="s">
        <v>160</v>
      </c>
      <c r="I86" s="69" t="s">
        <v>161</v>
      </c>
      <c r="J86" s="67" t="s">
        <v>32</v>
      </c>
      <c r="K86" s="67" t="s">
        <v>159</v>
      </c>
      <c r="L86" s="67" t="s">
        <v>160</v>
      </c>
      <c r="M86" s="69" t="s">
        <v>161</v>
      </c>
    </row>
    <row r="87" spans="1:13" x14ac:dyDescent="0.3">
      <c r="A87" s="1" t="s">
        <v>4</v>
      </c>
      <c r="B87" s="956">
        <f>(C34-B34)/B34*100</f>
        <v>-10.526315789473683</v>
      </c>
      <c r="C87" s="956">
        <f>(E34-B34)/B34*100</f>
        <v>-26.315789473684209</v>
      </c>
      <c r="D87" s="956">
        <f>(E34-C34)/C34*100</f>
        <v>-17.647058823529413</v>
      </c>
      <c r="E87" s="957">
        <f>(E34-D34)/D34*100</f>
        <v>-22.651933701657459</v>
      </c>
      <c r="F87" s="956">
        <f>(G34-F34)/F34*100</f>
        <v>-33.333333333333329</v>
      </c>
      <c r="G87" s="956">
        <f>(I34-F34)/F34*100</f>
        <v>-14.285714285714285</v>
      </c>
      <c r="H87" s="956">
        <f>(I34-G34)/G34*100</f>
        <v>28.571428571428569</v>
      </c>
      <c r="I87" s="957">
        <f>(I34-H34)/H34*100</f>
        <v>0</v>
      </c>
      <c r="J87" s="956">
        <f>(K34-J34)/J34*100</f>
        <v>-12.796208530805686</v>
      </c>
      <c r="K87" s="956">
        <f>(M34-J34)/J34*100</f>
        <v>-25.118483412322274</v>
      </c>
      <c r="L87" s="956">
        <f>(M34-K34)/K34*100</f>
        <v>-14.130434782608695</v>
      </c>
      <c r="M87" s="957">
        <f>(M34-L34)/L34*100</f>
        <v>-20.603015075376884</v>
      </c>
    </row>
    <row r="88" spans="1:13" x14ac:dyDescent="0.3">
      <c r="A88" s="1" t="s">
        <v>5</v>
      </c>
      <c r="B88" s="956">
        <f>(C35-B35)/B35*100</f>
        <v>-20.8</v>
      </c>
      <c r="C88" s="956">
        <f>(E35-B35)/B35*100</f>
        <v>-24</v>
      </c>
      <c r="D88" s="956">
        <f>(E35-C35)/C35*100</f>
        <v>-4.0404040404040407</v>
      </c>
      <c r="E88" s="957">
        <f>(E35-D35)/D35*100</f>
        <v>13.095238095238097</v>
      </c>
      <c r="F88" s="956">
        <f>(G35-F35)/F35*100</f>
        <v>-40.909090909090914</v>
      </c>
      <c r="G88" s="956">
        <f>(I35-F35)/F35*100</f>
        <v>-31.818181818181817</v>
      </c>
      <c r="H88" s="956">
        <f>(I35-G35)/G35*100</f>
        <v>15.384615384615385</v>
      </c>
      <c r="I88" s="957">
        <f>(I35-H35)/H35*100</f>
        <v>50</v>
      </c>
      <c r="J88" s="956">
        <f>(K35-J35)/J35*100</f>
        <v>-23.809523809523807</v>
      </c>
      <c r="K88" s="956">
        <f>(M35-J35)/J35*100</f>
        <v>-25.170068027210885</v>
      </c>
      <c r="L88" s="956">
        <f>(M35-K35)/K35*100</f>
        <v>-1.7857142857142856</v>
      </c>
      <c r="M88" s="957">
        <f>(M35-L35)/L35*100</f>
        <v>17.021276595744681</v>
      </c>
    </row>
    <row r="89" spans="1:13" x14ac:dyDescent="0.3">
      <c r="A89" s="1" t="s">
        <v>6</v>
      </c>
      <c r="B89" s="956">
        <f>(C36-B36)/B36*100</f>
        <v>-19.512195121951219</v>
      </c>
      <c r="C89" s="956">
        <f>(E36-B36)/B36*100</f>
        <v>12.195121951219512</v>
      </c>
      <c r="D89" s="956">
        <f>(E36-C36)/C36*100</f>
        <v>39.393939393939391</v>
      </c>
      <c r="E89" s="957">
        <f>(E36-D36)/D36*100</f>
        <v>76.923076923076934</v>
      </c>
      <c r="F89" s="956">
        <f>(G36-F36)/F36*100</f>
        <v>-52.173913043478258</v>
      </c>
      <c r="G89" s="956">
        <f>(I36-F36)/F36*100</f>
        <v>-21.739130434782609</v>
      </c>
      <c r="H89" s="956">
        <f>(I36-G36)/G36*100</f>
        <v>63.636363636363633</v>
      </c>
      <c r="I89" s="957">
        <f>(I36-H36)/H36*100</f>
        <v>80</v>
      </c>
      <c r="J89" s="956">
        <f>(K36-J36)/J36*100</f>
        <v>-26.666666666666668</v>
      </c>
      <c r="K89" s="956">
        <f>(M36-J36)/J36*100</f>
        <v>4.7619047619047619</v>
      </c>
      <c r="L89" s="956">
        <f>(M36-K36)/K36*100</f>
        <v>42.857142857142854</v>
      </c>
      <c r="M89" s="957">
        <f>(M36-L36)/L36*100</f>
        <v>77.41935483870968</v>
      </c>
    </row>
    <row r="90" spans="1:13" ht="15" thickBot="1" x14ac:dyDescent="0.35">
      <c r="A90" s="3" t="s">
        <v>7</v>
      </c>
      <c r="B90" s="958">
        <f>(C37-B37)/B37*100</f>
        <v>-15.617128463476071</v>
      </c>
      <c r="C90" s="958">
        <f>(E37-B37)/B37*100</f>
        <v>-17.632241813602015</v>
      </c>
      <c r="D90" s="958">
        <f>(E37-C37)/C37*100</f>
        <v>-2.3880597014925375</v>
      </c>
      <c r="E90" s="947">
        <f>(E37-D37)/D37*100</f>
        <v>3.1545741324921135</v>
      </c>
      <c r="F90" s="960">
        <f>(G37-F37)/F37*100</f>
        <v>-42.424242424242422</v>
      </c>
      <c r="G90" s="958">
        <f>(I37-F37)/F37*100</f>
        <v>-22.727272727272727</v>
      </c>
      <c r="H90" s="958">
        <f>(I37-G37)/G37*100</f>
        <v>34.210526315789473</v>
      </c>
      <c r="I90" s="958">
        <f>(I37-H37)/H37*100</f>
        <v>34.210526315789473</v>
      </c>
      <c r="J90" s="960">
        <f>(K37-J37)/J37*100</f>
        <v>-19.438444924406049</v>
      </c>
      <c r="K90" s="958">
        <f>(M37-J37)/J37*100</f>
        <v>-18.358531317494599</v>
      </c>
      <c r="L90" s="958">
        <f>(M37-K37)/K37*100</f>
        <v>1.3404825737265416</v>
      </c>
      <c r="M90" s="961">
        <f>(M37-L37)/L37*100</f>
        <v>6.4788732394366191</v>
      </c>
    </row>
    <row r="91" spans="1:13" ht="15" thickBot="1" x14ac:dyDescent="0.35"/>
    <row r="92" spans="1:13" ht="15" thickBot="1" x14ac:dyDescent="0.35">
      <c r="A92" s="1114" t="s">
        <v>72</v>
      </c>
      <c r="B92" s="1097" t="s">
        <v>1</v>
      </c>
      <c r="C92" s="1098"/>
      <c r="D92" s="1098"/>
      <c r="E92" s="1099"/>
      <c r="F92" s="1097" t="s">
        <v>2</v>
      </c>
      <c r="G92" s="1098"/>
      <c r="H92" s="1098"/>
      <c r="I92" s="1099"/>
      <c r="J92" s="1097" t="s">
        <v>3</v>
      </c>
      <c r="K92" s="1098"/>
      <c r="L92" s="1098"/>
      <c r="M92" s="1191"/>
    </row>
    <row r="93" spans="1:13" ht="15" thickBot="1" x14ac:dyDescent="0.35">
      <c r="A93" s="1115"/>
      <c r="B93" s="67" t="s">
        <v>32</v>
      </c>
      <c r="C93" s="67" t="s">
        <v>159</v>
      </c>
      <c r="D93" s="67" t="s">
        <v>160</v>
      </c>
      <c r="E93" s="69" t="s">
        <v>161</v>
      </c>
      <c r="F93" s="67" t="s">
        <v>32</v>
      </c>
      <c r="G93" s="67" t="s">
        <v>159</v>
      </c>
      <c r="H93" s="67" t="s">
        <v>160</v>
      </c>
      <c r="I93" s="69" t="s">
        <v>161</v>
      </c>
      <c r="J93" s="67" t="s">
        <v>32</v>
      </c>
      <c r="K93" s="67" t="s">
        <v>159</v>
      </c>
      <c r="L93" s="67" t="s">
        <v>160</v>
      </c>
      <c r="M93" s="69" t="s">
        <v>161</v>
      </c>
    </row>
    <row r="94" spans="1:13" x14ac:dyDescent="0.3">
      <c r="A94" s="1" t="s">
        <v>4</v>
      </c>
      <c r="B94" s="956">
        <f>(C41-B41)/B41*100</f>
        <v>-49.523809523809526</v>
      </c>
      <c r="C94" s="956">
        <f>(E41-B41)/B41*100</f>
        <v>-51.428571428571423</v>
      </c>
      <c r="D94" s="956">
        <f>(E41-C41)/C41*100</f>
        <v>-3.7735849056603774</v>
      </c>
      <c r="E94" s="957">
        <f>(E41-D41)/D41*100</f>
        <v>41.666666666666671</v>
      </c>
      <c r="F94" s="956">
        <f>(G41-F41)/F41*100</f>
        <v>14.705882352941178</v>
      </c>
      <c r="G94" s="956">
        <f>(I41-F41)/F41*100</f>
        <v>-8.8235294117647065</v>
      </c>
      <c r="H94" s="956">
        <f>(I41-G41)/G41*100</f>
        <v>-20.512820512820511</v>
      </c>
      <c r="I94" s="957">
        <f>(I41-H41)/H41*100</f>
        <v>19.230769230769234</v>
      </c>
      <c r="J94" s="956">
        <f>(K41-J41)/J41*100</f>
        <v>-33.812949640287769</v>
      </c>
      <c r="K94" s="956">
        <f>(M41-J41)/J41*100</f>
        <v>-41.007194244604314</v>
      </c>
      <c r="L94" s="956">
        <f>(M41-K41)/K41*100</f>
        <v>-10.869565217391305</v>
      </c>
      <c r="M94" s="957">
        <f>(M41-L41)/L41*100</f>
        <v>32.258064516129032</v>
      </c>
    </row>
    <row r="95" spans="1:13" x14ac:dyDescent="0.3">
      <c r="A95" s="1" t="s">
        <v>5</v>
      </c>
      <c r="B95" s="956">
        <f>(C42-B42)/B42*100</f>
        <v>-67.272727272727266</v>
      </c>
      <c r="C95" s="956">
        <f>(E42-B42)/B42*100</f>
        <v>-71.818181818181813</v>
      </c>
      <c r="D95" s="956">
        <f>(E42-C42)/C42*100</f>
        <v>-13.888888888888889</v>
      </c>
      <c r="E95" s="957">
        <f>(E42-D42)/D42*100</f>
        <v>-36.734693877551024</v>
      </c>
      <c r="F95" s="956">
        <f>(G42-F42)/F42*100</f>
        <v>-34.782608695652172</v>
      </c>
      <c r="G95" s="956">
        <f>(I42-F42)/F42*100</f>
        <v>-8.695652173913043</v>
      </c>
      <c r="H95" s="956">
        <f>(I42-G42)/G42*100</f>
        <v>40</v>
      </c>
      <c r="I95" s="957">
        <f>(I42-H42)/H42*100</f>
        <v>0</v>
      </c>
      <c r="J95" s="956">
        <f>(K42-J42)/J42*100</f>
        <v>-61.65413533834586</v>
      </c>
      <c r="K95" s="956">
        <f>(M42-J42)/J42*100</f>
        <v>-60.902255639097746</v>
      </c>
      <c r="L95" s="956">
        <f>(M42-K42)/K42*100</f>
        <v>1.9607843137254901</v>
      </c>
      <c r="M95" s="957">
        <f>(M42-L42)/L42*100</f>
        <v>-25.714285714285712</v>
      </c>
    </row>
    <row r="96" spans="1:13" x14ac:dyDescent="0.3">
      <c r="A96" s="1" t="s">
        <v>6</v>
      </c>
      <c r="B96" s="956">
        <f>(C43-B43)/B43*100</f>
        <v>-44.827586206896555</v>
      </c>
      <c r="C96" s="956">
        <f>(E43-B43)/B43*100</f>
        <v>-58.620689655172406</v>
      </c>
      <c r="D96" s="956">
        <f>(E43-C43)/C43*100</f>
        <v>-25</v>
      </c>
      <c r="E96" s="957">
        <f>(E43-D43)/D43*100</f>
        <v>-20</v>
      </c>
      <c r="F96" s="956">
        <f>(G43-F43)/F43*100</f>
        <v>-43.243243243243242</v>
      </c>
      <c r="G96" s="956">
        <f>(I43-F43)/F43*100</f>
        <v>-24.324324324324326</v>
      </c>
      <c r="H96" s="956">
        <f>(I43-G43)/G43*100</f>
        <v>33.333333333333329</v>
      </c>
      <c r="I96" s="957">
        <f>(I43-H43)/H43*100</f>
        <v>55.555555555555557</v>
      </c>
      <c r="J96" s="956">
        <f>(K43-J43)/J43*100</f>
        <v>-44.210526315789473</v>
      </c>
      <c r="K96" s="956">
        <f>(M43-J43)/J43*100</f>
        <v>-45.263157894736842</v>
      </c>
      <c r="L96" s="956">
        <f>(M43-K43)/K43*100</f>
        <v>-1.8867924528301887</v>
      </c>
      <c r="M96" s="957">
        <f>(M43-L43)/L43*100</f>
        <v>8.3333333333333321</v>
      </c>
    </row>
    <row r="97" spans="1:13" ht="15" thickBot="1" x14ac:dyDescent="0.35">
      <c r="A97" s="3" t="s">
        <v>7</v>
      </c>
      <c r="B97" s="958">
        <f>(C44-B44)/B44*100</f>
        <v>-55.677655677655679</v>
      </c>
      <c r="C97" s="958">
        <f>(E44-B44)/B44*100</f>
        <v>-61.172161172161175</v>
      </c>
      <c r="D97" s="958">
        <f>(E44-C44)/C44*100</f>
        <v>-12.396694214876034</v>
      </c>
      <c r="E97" s="947">
        <f>(E44-D44)/D44*100</f>
        <v>-7.8260869565217401</v>
      </c>
      <c r="F97" s="960">
        <f>(G44-F44)/F44*100</f>
        <v>-20.212765957446805</v>
      </c>
      <c r="G97" s="958">
        <f>(I44-F44)/F44*100</f>
        <v>-14.893617021276595</v>
      </c>
      <c r="H97" s="958">
        <f>(I44-G44)/G44*100</f>
        <v>6.666666666666667</v>
      </c>
      <c r="I97" s="958">
        <f>(I44-H44)/H44*100</f>
        <v>23.076923076923077</v>
      </c>
      <c r="J97" s="960">
        <f>(K44-J44)/J44*100</f>
        <v>-46.594005449591279</v>
      </c>
      <c r="K97" s="958">
        <f>(M44-J44)/J44*100</f>
        <v>-49.31880108991826</v>
      </c>
      <c r="L97" s="958">
        <f>(M44-K44)/K44*100</f>
        <v>-5.1020408163265305</v>
      </c>
      <c r="M97" s="961">
        <f>(M44-L44)/L44*100</f>
        <v>3.3333333333333335</v>
      </c>
    </row>
    <row r="100" spans="1:13" ht="15" thickBot="1" x14ac:dyDescent="0.35"/>
    <row r="101" spans="1:13" ht="15" thickBot="1" x14ac:dyDescent="0.35">
      <c r="A101" s="1114" t="s">
        <v>31</v>
      </c>
      <c r="B101" s="1097" t="s">
        <v>1</v>
      </c>
      <c r="C101" s="1098"/>
      <c r="D101" s="1098"/>
      <c r="E101" s="1099"/>
      <c r="F101" s="1097" t="s">
        <v>2</v>
      </c>
      <c r="G101" s="1098"/>
      <c r="H101" s="1098"/>
      <c r="I101" s="1099"/>
      <c r="J101" s="1097" t="s">
        <v>3</v>
      </c>
      <c r="K101" s="1098"/>
      <c r="L101" s="1098"/>
      <c r="M101" s="1191"/>
    </row>
    <row r="102" spans="1:13" ht="15" thickBot="1" x14ac:dyDescent="0.35">
      <c r="A102" s="1115"/>
      <c r="B102" s="67" t="s">
        <v>32</v>
      </c>
      <c r="C102" s="67" t="s">
        <v>159</v>
      </c>
      <c r="D102" s="67" t="s">
        <v>160</v>
      </c>
      <c r="E102" s="69" t="s">
        <v>161</v>
      </c>
      <c r="F102" s="67" t="s">
        <v>32</v>
      </c>
      <c r="G102" s="67" t="s">
        <v>159</v>
      </c>
      <c r="H102" s="67" t="s">
        <v>160</v>
      </c>
      <c r="I102" s="69" t="s">
        <v>161</v>
      </c>
      <c r="J102" s="67" t="s">
        <v>32</v>
      </c>
      <c r="K102" s="67" t="s">
        <v>159</v>
      </c>
      <c r="L102" s="67" t="s">
        <v>160</v>
      </c>
      <c r="M102" s="69" t="s">
        <v>161</v>
      </c>
    </row>
    <row r="103" spans="1:13" x14ac:dyDescent="0.3">
      <c r="A103" s="1" t="s">
        <v>4</v>
      </c>
      <c r="B103" s="956">
        <f>(C50-B50)/B50*100</f>
        <v>-33.048433048433047</v>
      </c>
      <c r="C103" s="956">
        <f>(E50-B50)/B50*100</f>
        <v>-43.589743589743591</v>
      </c>
      <c r="D103" s="956">
        <f>(E50-C50)/C50*100</f>
        <v>-15.74468085106383</v>
      </c>
      <c r="E103" s="957">
        <f>(E50-D50)/D50*100</f>
        <v>-15.384615384615385</v>
      </c>
      <c r="F103" s="956">
        <f>(G50-F50)/F50*100</f>
        <v>-12.328767123287671</v>
      </c>
      <c r="G103" s="956">
        <f>(I50-F50)/F50*100</f>
        <v>-28.767123287671232</v>
      </c>
      <c r="H103" s="956">
        <f>(I50-G50)/G50*100</f>
        <v>-18.75</v>
      </c>
      <c r="I103" s="957">
        <f>(I50-H50)/H50*100</f>
        <v>10.638297872340425</v>
      </c>
      <c r="J103" s="956">
        <f>(K50-J50)/J50*100</f>
        <v>-29.481132075471699</v>
      </c>
      <c r="K103" s="956">
        <f>(M50-J50)/J50*100</f>
        <v>-41.037735849056602</v>
      </c>
      <c r="L103" s="956">
        <f>(M50-K50)/K50*100</f>
        <v>-16.387959866220736</v>
      </c>
      <c r="M103" s="957">
        <f>(M50-L50)/L50*100</f>
        <v>-11.032028469750891</v>
      </c>
    </row>
    <row r="104" spans="1:13" x14ac:dyDescent="0.3">
      <c r="A104" s="1" t="s">
        <v>5</v>
      </c>
      <c r="B104" s="956">
        <f>(C51-B51)/B51*100</f>
        <v>-52.459016393442624</v>
      </c>
      <c r="C104" s="956">
        <f>(E51-B51)/B51*100</f>
        <v>-54.42622950819672</v>
      </c>
      <c r="D104" s="956">
        <f>(E51-C51)/C51*100</f>
        <v>-4.1379310344827589</v>
      </c>
      <c r="E104" s="957">
        <f>(E51-D51)/D51*100</f>
        <v>-2.112676056338028</v>
      </c>
      <c r="F104" s="956">
        <f>(G51-F51)/F51*100</f>
        <v>-45.283018867924532</v>
      </c>
      <c r="G104" s="956">
        <f>(I51-F51)/F51*100</f>
        <v>-22.641509433962266</v>
      </c>
      <c r="H104" s="956">
        <f>(I51-G51)/G51*100</f>
        <v>41.379310344827587</v>
      </c>
      <c r="I104" s="957">
        <f>(I51-H51)/H51*100</f>
        <v>28.125</v>
      </c>
      <c r="J104" s="956">
        <f>(K51-J51)/J51*100</f>
        <v>-51.396648044692739</v>
      </c>
      <c r="K104" s="956">
        <f>(M51-J51)/J51*100</f>
        <v>-49.720670391061446</v>
      </c>
      <c r="L104" s="956">
        <f>(M51-K51)/K51*100</f>
        <v>3.4482758620689653</v>
      </c>
      <c r="M104" s="957">
        <f>(M51-L51)/L51*100</f>
        <v>3.4482758620689653</v>
      </c>
    </row>
    <row r="105" spans="1:13" x14ac:dyDescent="0.3">
      <c r="A105" s="1" t="s">
        <v>6</v>
      </c>
      <c r="B105" s="956">
        <f>(C52-B52)/B52*100</f>
        <v>-38.333333333333336</v>
      </c>
      <c r="C105" s="956">
        <f>(E52-B52)/B52*100</f>
        <v>-32.777777777777779</v>
      </c>
      <c r="D105" s="956">
        <f>(E52-C52)/C52*100</f>
        <v>9.0090090090090094</v>
      </c>
      <c r="E105" s="957">
        <f>(E52-D52)/D52*100</f>
        <v>31.521739130434785</v>
      </c>
      <c r="F105" s="956">
        <f>(G52-F52)/F52*100</f>
        <v>-47.142857142857139</v>
      </c>
      <c r="G105" s="956">
        <f>(I52-F52)/F52*100</f>
        <v>-27.142857142857142</v>
      </c>
      <c r="H105" s="956">
        <f>(I52-G52)/G52*100</f>
        <v>37.837837837837839</v>
      </c>
      <c r="I105" s="957">
        <f>(I52-H52)/H52*100</f>
        <v>64.516129032258064</v>
      </c>
      <c r="J105" s="956">
        <f>(K52-J52)/J52*100</f>
        <v>-40.799999999999997</v>
      </c>
      <c r="K105" s="956">
        <f>(M52-J52)/J52*100</f>
        <v>-31.2</v>
      </c>
      <c r="L105" s="956">
        <f>(M52-K52)/K52*100</f>
        <v>16.216216216216218</v>
      </c>
      <c r="M105" s="957">
        <f>(M52-L52)/L52*100</f>
        <v>39.837398373983739</v>
      </c>
    </row>
    <row r="106" spans="1:13" ht="15" thickBot="1" x14ac:dyDescent="0.35">
      <c r="A106" s="3" t="s">
        <v>7</v>
      </c>
      <c r="B106" s="958">
        <f>(C53-B53)/B53*100</f>
        <v>-41.267942583732058</v>
      </c>
      <c r="C106" s="958">
        <f>(E53-B53)/B53*100</f>
        <v>-45.215311004784688</v>
      </c>
      <c r="D106" s="958">
        <f>(E53-C53)/C53*100</f>
        <v>-6.7209775967413439</v>
      </c>
      <c r="E106" s="958">
        <f>(E53-D53)/D53*100</f>
        <v>-2.1367521367521367</v>
      </c>
      <c r="F106" s="960">
        <f>(G53-F53)/F53*100</f>
        <v>-33.673469387755098</v>
      </c>
      <c r="G106" s="958">
        <f>(I53-F53)/F53*100</f>
        <v>-26.530612244897959</v>
      </c>
      <c r="H106" s="958">
        <f>(I53-G53)/G53*100</f>
        <v>10.76923076923077</v>
      </c>
      <c r="I106" s="958">
        <f>(I53-H53)/H53*100</f>
        <v>30.909090909090907</v>
      </c>
      <c r="J106" s="960">
        <f>(K53-J53)/J53*100</f>
        <v>-39.825581395348834</v>
      </c>
      <c r="K106" s="958">
        <f>(M53-J53)/J53*100</f>
        <v>-41.666666666666671</v>
      </c>
      <c r="L106" s="958">
        <f>(M53-K53)/K53*100</f>
        <v>-3.0595813204508859</v>
      </c>
      <c r="M106" s="961">
        <f>(M53-L53)/L53*100</f>
        <v>4.1522491349480966</v>
      </c>
    </row>
    <row r="108" spans="1:13" x14ac:dyDescent="0.3">
      <c r="A108" s="47"/>
    </row>
    <row r="109" spans="1:13" ht="16.2" thickBot="1" x14ac:dyDescent="0.35">
      <c r="A109" s="7" t="s">
        <v>37</v>
      </c>
    </row>
    <row r="110" spans="1:13" ht="15" thickBot="1" x14ac:dyDescent="0.35">
      <c r="A110" s="1114" t="s">
        <v>38</v>
      </c>
      <c r="B110" s="1097" t="s">
        <v>1</v>
      </c>
      <c r="C110" s="1098"/>
      <c r="D110" s="1098"/>
      <c r="E110" s="1099"/>
      <c r="F110" s="1097" t="s">
        <v>2</v>
      </c>
      <c r="G110" s="1098"/>
      <c r="H110" s="1098"/>
      <c r="I110" s="1099"/>
      <c r="J110" s="1097" t="s">
        <v>3</v>
      </c>
      <c r="K110" s="1098"/>
      <c r="L110" s="1098"/>
      <c r="M110" s="1191"/>
    </row>
    <row r="111" spans="1:13" ht="25.5" customHeight="1" thickBot="1" x14ac:dyDescent="0.35">
      <c r="A111" s="1115"/>
      <c r="B111" s="8">
        <v>2001</v>
      </c>
      <c r="C111" s="8">
        <v>2010</v>
      </c>
      <c r="D111" s="8">
        <v>2014</v>
      </c>
      <c r="E111" s="8">
        <v>2015</v>
      </c>
      <c r="F111" s="9">
        <v>2001</v>
      </c>
      <c r="G111" s="8">
        <v>2010</v>
      </c>
      <c r="H111" s="8">
        <v>2014</v>
      </c>
      <c r="I111" s="8">
        <v>2015</v>
      </c>
      <c r="J111" s="9">
        <v>2001</v>
      </c>
      <c r="K111" s="8">
        <v>2010</v>
      </c>
      <c r="L111" s="8">
        <v>2014</v>
      </c>
      <c r="M111" s="10">
        <v>2015</v>
      </c>
    </row>
    <row r="112" spans="1:13" x14ac:dyDescent="0.3">
      <c r="A112" s="1" t="s">
        <v>4</v>
      </c>
      <c r="B112" s="956">
        <f t="shared" ref="B112:M112" si="12">B50/B6*100</f>
        <v>3.4904534606205253</v>
      </c>
      <c r="C112" s="956">
        <f t="shared" si="12"/>
        <v>2.3154990639471866</v>
      </c>
      <c r="D112" s="956">
        <f t="shared" si="12"/>
        <v>2.2426682001150087</v>
      </c>
      <c r="E112" s="957">
        <f t="shared" si="12"/>
        <v>2.0780856423173804</v>
      </c>
      <c r="F112" s="956">
        <f t="shared" si="12"/>
        <v>15.082644628099173</v>
      </c>
      <c r="G112" s="956">
        <f t="shared" si="12"/>
        <v>16.284987277353689</v>
      </c>
      <c r="H112" s="956">
        <f t="shared" si="12"/>
        <v>9.9365750528541223</v>
      </c>
      <c r="I112" s="957">
        <f t="shared" si="12"/>
        <v>10.569105691056912</v>
      </c>
      <c r="J112" s="956">
        <f t="shared" si="12"/>
        <v>4.022770398481974</v>
      </c>
      <c r="K112" s="956">
        <f t="shared" si="12"/>
        <v>2.8362739518118003</v>
      </c>
      <c r="L112" s="956">
        <f t="shared" si="12"/>
        <v>2.5763271293664616</v>
      </c>
      <c r="M112" s="957">
        <f t="shared" si="12"/>
        <v>2.4950099800399204</v>
      </c>
    </row>
    <row r="113" spans="1:13" x14ac:dyDescent="0.3">
      <c r="A113" s="1" t="s">
        <v>5</v>
      </c>
      <c r="B113" s="956">
        <f t="shared" ref="B113:M113" si="13">B51/B7*100</f>
        <v>5.3706638492692376</v>
      </c>
      <c r="C113" s="956">
        <f t="shared" si="13"/>
        <v>2.5741168116456596</v>
      </c>
      <c r="D113" s="956">
        <f t="shared" si="13"/>
        <v>2.671683913452493</v>
      </c>
      <c r="E113" s="957">
        <f t="shared" si="13"/>
        <v>2.730844793713163</v>
      </c>
      <c r="F113" s="956">
        <f t="shared" si="13"/>
        <v>20.229007633587788</v>
      </c>
      <c r="G113" s="956">
        <f t="shared" si="13"/>
        <v>13.18181818181818</v>
      </c>
      <c r="H113" s="956">
        <f t="shared" si="13"/>
        <v>11.267605633802818</v>
      </c>
      <c r="I113" s="957">
        <f t="shared" si="13"/>
        <v>16.078431372549019</v>
      </c>
      <c r="J113" s="956">
        <f t="shared" si="13"/>
        <v>6.0259215620265945</v>
      </c>
      <c r="K113" s="956">
        <f t="shared" si="13"/>
        <v>2.9728344438749361</v>
      </c>
      <c r="L113" s="956">
        <f t="shared" si="13"/>
        <v>3.1076978031791391</v>
      </c>
      <c r="M113" s="957">
        <f t="shared" si="13"/>
        <v>3.3676333021515439</v>
      </c>
    </row>
    <row r="114" spans="1:13" x14ac:dyDescent="0.3">
      <c r="A114" s="1" t="s">
        <v>6</v>
      </c>
      <c r="B114" s="956">
        <f t="shared" ref="B114:M114" si="14">B52/B8*100</f>
        <v>4.7343503419253024</v>
      </c>
      <c r="C114" s="956">
        <f t="shared" si="14"/>
        <v>2.6428571428571428</v>
      </c>
      <c r="D114" s="956">
        <f t="shared" si="14"/>
        <v>2.2368101142718211</v>
      </c>
      <c r="E114" s="957">
        <f t="shared" si="14"/>
        <v>2.970783206481709</v>
      </c>
      <c r="F114" s="956">
        <f t="shared" si="14"/>
        <v>30.434782608695656</v>
      </c>
      <c r="G114" s="956">
        <f t="shared" si="14"/>
        <v>21.022727272727273</v>
      </c>
      <c r="H114" s="956">
        <f t="shared" si="14"/>
        <v>16.756756756756758</v>
      </c>
      <c r="I114" s="957">
        <f t="shared" si="14"/>
        <v>27.567567567567568</v>
      </c>
      <c r="J114" s="956">
        <f t="shared" si="14"/>
        <v>6.200396825396826</v>
      </c>
      <c r="K114" s="956">
        <f t="shared" si="14"/>
        <v>3.3820840950639854</v>
      </c>
      <c r="L114" s="956">
        <f t="shared" si="14"/>
        <v>2.8617961842717543</v>
      </c>
      <c r="M114" s="957">
        <f t="shared" si="14"/>
        <v>4.0394551432597465</v>
      </c>
    </row>
    <row r="115" spans="1:13" ht="15" thickBot="1" x14ac:dyDescent="0.35">
      <c r="A115" s="3" t="s">
        <v>7</v>
      </c>
      <c r="B115" s="958">
        <f t="shared" ref="B115:M115" si="15">B53/B9*100</f>
        <v>4.2790602446639712</v>
      </c>
      <c r="C115" s="958">
        <f t="shared" si="15"/>
        <v>2.4572114903413071</v>
      </c>
      <c r="D115" s="958">
        <f t="shared" si="15"/>
        <v>2.3562581814520192</v>
      </c>
      <c r="E115" s="958">
        <f t="shared" si="15"/>
        <v>2.5056075277641008</v>
      </c>
      <c r="F115" s="960">
        <f t="shared" si="15"/>
        <v>20.081967213114755</v>
      </c>
      <c r="G115" s="958">
        <f t="shared" si="15"/>
        <v>16.476552598225602</v>
      </c>
      <c r="H115" s="958">
        <f t="shared" si="15"/>
        <v>11.677282377919321</v>
      </c>
      <c r="I115" s="958">
        <f t="shared" si="15"/>
        <v>17.82178217821782</v>
      </c>
      <c r="J115" s="960">
        <f t="shared" si="15"/>
        <v>5.0309559791351832</v>
      </c>
      <c r="K115" s="958">
        <f t="shared" si="15"/>
        <v>2.9897453179914302</v>
      </c>
      <c r="L115" s="958">
        <f t="shared" si="15"/>
        <v>2.7783118631032493</v>
      </c>
      <c r="M115" s="961">
        <f t="shared" si="15"/>
        <v>3.067828568516537</v>
      </c>
    </row>
    <row r="116" spans="1:13" ht="15" thickBot="1" x14ac:dyDescent="0.35">
      <c r="A116" s="21"/>
    </row>
    <row r="117" spans="1:13" ht="15" thickBot="1" x14ac:dyDescent="0.35">
      <c r="A117" s="1114" t="s">
        <v>39</v>
      </c>
      <c r="B117" s="1097" t="s">
        <v>1</v>
      </c>
      <c r="C117" s="1098"/>
      <c r="D117" s="1098"/>
      <c r="E117" s="1099"/>
      <c r="F117" s="1097" t="s">
        <v>2</v>
      </c>
      <c r="G117" s="1098"/>
      <c r="H117" s="1098"/>
      <c r="I117" s="1099"/>
      <c r="J117" s="1097" t="s">
        <v>3</v>
      </c>
      <c r="K117" s="1098"/>
      <c r="L117" s="1098"/>
      <c r="M117" s="1191"/>
    </row>
    <row r="118" spans="1:13" ht="29.25" customHeight="1" thickBot="1" x14ac:dyDescent="0.35">
      <c r="A118" s="1115"/>
      <c r="B118" s="8">
        <v>2001</v>
      </c>
      <c r="C118" s="8">
        <v>2010</v>
      </c>
      <c r="D118" s="8">
        <v>2014</v>
      </c>
      <c r="E118" s="8">
        <v>2015</v>
      </c>
      <c r="F118" s="9">
        <v>2001</v>
      </c>
      <c r="G118" s="8">
        <v>2010</v>
      </c>
      <c r="H118" s="8">
        <v>2014</v>
      </c>
      <c r="I118" s="8">
        <v>2015</v>
      </c>
      <c r="J118" s="9">
        <v>2001</v>
      </c>
      <c r="K118" s="8">
        <v>2010</v>
      </c>
      <c r="L118" s="8">
        <v>2014</v>
      </c>
      <c r="M118" s="10">
        <v>2015</v>
      </c>
    </row>
    <row r="119" spans="1:13" x14ac:dyDescent="0.3">
      <c r="A119" s="1" t="s">
        <v>4</v>
      </c>
      <c r="B119" s="956">
        <f t="shared" ref="B119:M119" si="16">B50/B13*100</f>
        <v>101.7391304347826</v>
      </c>
      <c r="C119" s="956">
        <f t="shared" si="16"/>
        <v>101.29310344827587</v>
      </c>
      <c r="D119" s="956">
        <f t="shared" si="16"/>
        <v>100</v>
      </c>
      <c r="E119" s="957">
        <f t="shared" si="16"/>
        <v>100.50761421319795</v>
      </c>
      <c r="F119" s="956">
        <f t="shared" si="16"/>
        <v>105.79710144927536</v>
      </c>
      <c r="G119" s="956">
        <f t="shared" si="16"/>
        <v>104.91803278688525</v>
      </c>
      <c r="H119" s="956">
        <f t="shared" si="16"/>
        <v>102.17391304347827</v>
      </c>
      <c r="I119" s="957">
        <f t="shared" si="16"/>
        <v>110.63829787234043</v>
      </c>
      <c r="J119" s="956">
        <f t="shared" si="16"/>
        <v>102.41545893719808</v>
      </c>
      <c r="K119" s="956">
        <f t="shared" si="16"/>
        <v>102.04778156996588</v>
      </c>
      <c r="L119" s="956">
        <f t="shared" si="16"/>
        <v>100.35714285714286</v>
      </c>
      <c r="M119" s="957">
        <f t="shared" si="16"/>
        <v>102.45901639344261</v>
      </c>
    </row>
    <row r="120" spans="1:13" x14ac:dyDescent="0.3">
      <c r="A120" s="1" t="s">
        <v>5</v>
      </c>
      <c r="B120" s="956">
        <f t="shared" ref="B120:M120" si="17">B51/B14*100</f>
        <v>102.6936026936027</v>
      </c>
      <c r="C120" s="956">
        <f t="shared" si="17"/>
        <v>100.69444444444444</v>
      </c>
      <c r="D120" s="956">
        <f t="shared" si="17"/>
        <v>100.70921985815602</v>
      </c>
      <c r="E120" s="957">
        <f t="shared" si="17"/>
        <v>100.72463768115942</v>
      </c>
      <c r="F120" s="956">
        <f t="shared" si="17"/>
        <v>101.92307692307692</v>
      </c>
      <c r="G120" s="956">
        <f t="shared" si="17"/>
        <v>100</v>
      </c>
      <c r="H120" s="956">
        <f t="shared" si="17"/>
        <v>103.2258064516129</v>
      </c>
      <c r="I120" s="957">
        <f t="shared" si="17"/>
        <v>105.12820512820514</v>
      </c>
      <c r="J120" s="956">
        <f t="shared" si="17"/>
        <v>102.57879656160458</v>
      </c>
      <c r="K120" s="956">
        <f t="shared" si="17"/>
        <v>100.57803468208093</v>
      </c>
      <c r="L120" s="956">
        <f t="shared" si="17"/>
        <v>101.16279069767442</v>
      </c>
      <c r="M120" s="957">
        <f t="shared" si="17"/>
        <v>101.69491525423729</v>
      </c>
    </row>
    <row r="121" spans="1:13" x14ac:dyDescent="0.3">
      <c r="A121" s="1" t="s">
        <v>6</v>
      </c>
      <c r="B121" s="956">
        <f t="shared" ref="B121:M121" si="18">B52/B15*100</f>
        <v>102.85714285714285</v>
      </c>
      <c r="C121" s="956">
        <f t="shared" si="18"/>
        <v>100</v>
      </c>
      <c r="D121" s="956">
        <f t="shared" si="18"/>
        <v>103.37078651685394</v>
      </c>
      <c r="E121" s="957">
        <f t="shared" si="18"/>
        <v>100.83333333333333</v>
      </c>
      <c r="F121" s="956">
        <f t="shared" si="18"/>
        <v>102.94117647058823</v>
      </c>
      <c r="G121" s="956">
        <f t="shared" si="18"/>
        <v>105.71428571428572</v>
      </c>
      <c r="H121" s="956">
        <f t="shared" si="18"/>
        <v>103.33333333333334</v>
      </c>
      <c r="I121" s="957">
        <f t="shared" si="18"/>
        <v>102</v>
      </c>
      <c r="J121" s="956">
        <f t="shared" si="18"/>
        <v>102.88065843621399</v>
      </c>
      <c r="K121" s="956">
        <f t="shared" si="18"/>
        <v>101.36986301369863</v>
      </c>
      <c r="L121" s="956">
        <f t="shared" si="18"/>
        <v>103.36134453781514</v>
      </c>
      <c r="M121" s="957">
        <f t="shared" si="18"/>
        <v>101.17647058823529</v>
      </c>
    </row>
    <row r="122" spans="1:13" ht="15" thickBot="1" x14ac:dyDescent="0.35">
      <c r="A122" s="3" t="s">
        <v>7</v>
      </c>
      <c r="B122" s="958">
        <f t="shared" ref="B122:M122" si="19">B53/B16*100</f>
        <v>102.32558139534885</v>
      </c>
      <c r="C122" s="958">
        <f t="shared" si="19"/>
        <v>100.82135523613962</v>
      </c>
      <c r="D122" s="958">
        <f t="shared" si="19"/>
        <v>100.86206896551724</v>
      </c>
      <c r="E122" s="958">
        <f t="shared" si="19"/>
        <v>100.65934065934066</v>
      </c>
      <c r="F122" s="960">
        <f t="shared" si="19"/>
        <v>103.7037037037037</v>
      </c>
      <c r="G122" s="958">
        <f t="shared" si="19"/>
        <v>104</v>
      </c>
      <c r="H122" s="958">
        <f t="shared" si="19"/>
        <v>102.803738317757</v>
      </c>
      <c r="I122" s="958">
        <f t="shared" si="19"/>
        <v>105.88235294117648</v>
      </c>
      <c r="J122" s="960">
        <f t="shared" si="19"/>
        <v>102.5844930417495</v>
      </c>
      <c r="K122" s="958">
        <f t="shared" si="19"/>
        <v>101.47058823529412</v>
      </c>
      <c r="L122" s="958">
        <f t="shared" si="19"/>
        <v>101.22591943957968</v>
      </c>
      <c r="M122" s="961">
        <f t="shared" si="19"/>
        <v>101.86125211505923</v>
      </c>
    </row>
    <row r="123" spans="1:13" ht="15" thickBot="1" x14ac:dyDescent="0.35">
      <c r="A123" s="4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</row>
    <row r="124" spans="1:13" ht="15" thickBot="1" x14ac:dyDescent="0.35">
      <c r="A124" s="1114" t="s">
        <v>40</v>
      </c>
      <c r="B124" s="1097" t="s">
        <v>1</v>
      </c>
      <c r="C124" s="1098"/>
      <c r="D124" s="1098"/>
      <c r="E124" s="1099"/>
      <c r="F124" s="1097" t="s">
        <v>2</v>
      </c>
      <c r="G124" s="1098"/>
      <c r="H124" s="1098"/>
      <c r="I124" s="1099"/>
      <c r="J124" s="1097" t="s">
        <v>3</v>
      </c>
      <c r="K124" s="1098"/>
      <c r="L124" s="1098"/>
      <c r="M124" s="1191"/>
    </row>
    <row r="125" spans="1:13" ht="26.25" customHeight="1" thickBot="1" x14ac:dyDescent="0.35">
      <c r="A125" s="1115"/>
      <c r="B125" s="8">
        <v>2001</v>
      </c>
      <c r="C125" s="8">
        <v>2010</v>
      </c>
      <c r="D125" s="8">
        <v>2014</v>
      </c>
      <c r="E125" s="8">
        <v>2015</v>
      </c>
      <c r="F125" s="9">
        <v>2001</v>
      </c>
      <c r="G125" s="8">
        <v>2010</v>
      </c>
      <c r="H125" s="8">
        <v>2014</v>
      </c>
      <c r="I125" s="8">
        <v>2015</v>
      </c>
      <c r="J125" s="9">
        <v>2001</v>
      </c>
      <c r="K125" s="8">
        <v>2010</v>
      </c>
      <c r="L125" s="8">
        <v>2014</v>
      </c>
      <c r="M125" s="10">
        <v>2015</v>
      </c>
    </row>
    <row r="126" spans="1:13" x14ac:dyDescent="0.3">
      <c r="A126" s="1" t="s">
        <v>4</v>
      </c>
      <c r="B126" s="956">
        <f t="shared" ref="B126:M126" si="20">B13/B6*100</f>
        <v>3.4307875894988062</v>
      </c>
      <c r="C126" s="956">
        <f t="shared" si="20"/>
        <v>2.2859395014287123</v>
      </c>
      <c r="D126" s="956">
        <f t="shared" si="20"/>
        <v>2.2426682001150087</v>
      </c>
      <c r="E126" s="957">
        <f t="shared" si="20"/>
        <v>2.0675902602854745</v>
      </c>
      <c r="F126" s="956">
        <f t="shared" si="20"/>
        <v>14.256198347107437</v>
      </c>
      <c r="G126" s="956">
        <f t="shared" si="20"/>
        <v>15.521628498727736</v>
      </c>
      <c r="H126" s="956">
        <f t="shared" si="20"/>
        <v>9.7251585623678647</v>
      </c>
      <c r="I126" s="957">
        <f t="shared" si="20"/>
        <v>9.5528455284552845</v>
      </c>
      <c r="J126" s="956">
        <f t="shared" si="20"/>
        <v>3.9278937381404173</v>
      </c>
      <c r="K126" s="956">
        <f t="shared" si="20"/>
        <v>2.7793587554543731</v>
      </c>
      <c r="L126" s="956">
        <f t="shared" si="20"/>
        <v>2.5671587054185383</v>
      </c>
      <c r="M126" s="957">
        <f t="shared" si="20"/>
        <v>2.435129740518962</v>
      </c>
    </row>
    <row r="127" spans="1:13" x14ac:dyDescent="0.3">
      <c r="A127" s="1" t="s">
        <v>5</v>
      </c>
      <c r="B127" s="956">
        <f t="shared" ref="B127:M127" si="21">B14/B7*100</f>
        <v>5.2297939778129949</v>
      </c>
      <c r="C127" s="956">
        <f t="shared" si="21"/>
        <v>2.556364281910172</v>
      </c>
      <c r="D127" s="956">
        <f t="shared" si="21"/>
        <v>2.6528692380056444</v>
      </c>
      <c r="E127" s="957">
        <f t="shared" si="21"/>
        <v>2.711198428290766</v>
      </c>
      <c r="F127" s="956">
        <f t="shared" si="21"/>
        <v>19.847328244274809</v>
      </c>
      <c r="G127" s="956">
        <f t="shared" si="21"/>
        <v>13.18181818181818</v>
      </c>
      <c r="H127" s="956">
        <f t="shared" si="21"/>
        <v>10.915492957746478</v>
      </c>
      <c r="I127" s="957">
        <f t="shared" si="21"/>
        <v>15.294117647058824</v>
      </c>
      <c r="J127" s="956">
        <f t="shared" si="21"/>
        <v>5.8744319138192225</v>
      </c>
      <c r="K127" s="956">
        <f t="shared" si="21"/>
        <v>2.9557491884503673</v>
      </c>
      <c r="L127" s="956">
        <f t="shared" si="21"/>
        <v>3.0719771387747814</v>
      </c>
      <c r="M127" s="957">
        <f t="shared" si="21"/>
        <v>3.3115060804490177</v>
      </c>
    </row>
    <row r="128" spans="1:13" x14ac:dyDescent="0.3">
      <c r="A128" s="1" t="s">
        <v>6</v>
      </c>
      <c r="B128" s="956">
        <f t="shared" ref="B128:M128" si="22">B15/B8*100</f>
        <v>4.6028406102051544</v>
      </c>
      <c r="C128" s="956">
        <f t="shared" si="22"/>
        <v>2.6428571428571428</v>
      </c>
      <c r="D128" s="956">
        <f t="shared" si="22"/>
        <v>2.1638706540238268</v>
      </c>
      <c r="E128" s="957">
        <f t="shared" si="22"/>
        <v>2.9462312791554135</v>
      </c>
      <c r="F128" s="956">
        <f t="shared" si="22"/>
        <v>29.565217391304348</v>
      </c>
      <c r="G128" s="956">
        <f t="shared" si="22"/>
        <v>19.886363636363637</v>
      </c>
      <c r="H128" s="956">
        <f t="shared" si="22"/>
        <v>16.216216216216218</v>
      </c>
      <c r="I128" s="957">
        <f t="shared" si="22"/>
        <v>27.027027027027028</v>
      </c>
      <c r="J128" s="956">
        <f t="shared" si="22"/>
        <v>6.0267857142857144</v>
      </c>
      <c r="K128" s="956">
        <f t="shared" si="22"/>
        <v>3.3363802559414992</v>
      </c>
      <c r="L128" s="956">
        <f t="shared" si="22"/>
        <v>2.768729641693811</v>
      </c>
      <c r="M128" s="957">
        <f t="shared" si="22"/>
        <v>3.9924847346171912</v>
      </c>
    </row>
    <row r="129" spans="1:13" ht="15" thickBot="1" x14ac:dyDescent="0.35">
      <c r="A129" s="3" t="s">
        <v>7</v>
      </c>
      <c r="B129" s="958">
        <f t="shared" ref="B129:M129" si="23">B16/B9*100</f>
        <v>4.1818088754670626</v>
      </c>
      <c r="C129" s="958">
        <f t="shared" si="23"/>
        <v>2.4371934741267141</v>
      </c>
      <c r="D129" s="958">
        <f t="shared" si="23"/>
        <v>2.3361192226361895</v>
      </c>
      <c r="E129" s="958">
        <f t="shared" si="23"/>
        <v>2.4891952513813669</v>
      </c>
      <c r="F129" s="960">
        <f t="shared" si="23"/>
        <v>19.364754098360656</v>
      </c>
      <c r="G129" s="958">
        <f t="shared" si="23"/>
        <v>15.842839036755388</v>
      </c>
      <c r="H129" s="958">
        <f t="shared" si="23"/>
        <v>11.358811040339702</v>
      </c>
      <c r="I129" s="958">
        <f t="shared" si="23"/>
        <v>16.831683168316832</v>
      </c>
      <c r="J129" s="960">
        <f t="shared" si="23"/>
        <v>4.9042070881879782</v>
      </c>
      <c r="K129" s="958">
        <f t="shared" si="23"/>
        <v>2.9464156757016995</v>
      </c>
      <c r="L129" s="958">
        <f t="shared" si="23"/>
        <v>2.7446644875985386</v>
      </c>
      <c r="M129" s="961">
        <f t="shared" si="23"/>
        <v>3.0117719003210519</v>
      </c>
    </row>
    <row r="130" spans="1:13" ht="15" thickBot="1" x14ac:dyDescent="0.35">
      <c r="A130" s="47"/>
      <c r="B130" s="47"/>
      <c r="C130" s="47"/>
      <c r="D130" s="47"/>
      <c r="E130" s="47"/>
      <c r="F130" s="47"/>
      <c r="G130" s="47"/>
      <c r="H130" s="47"/>
      <c r="I130" s="47"/>
      <c r="J130" s="47"/>
      <c r="K130" s="47"/>
      <c r="L130" s="47"/>
      <c r="M130" s="47"/>
    </row>
    <row r="131" spans="1:13" ht="15" thickBot="1" x14ac:dyDescent="0.35">
      <c r="A131" s="1114" t="s">
        <v>41</v>
      </c>
      <c r="B131" s="1097" t="s">
        <v>1</v>
      </c>
      <c r="C131" s="1098"/>
      <c r="D131" s="1098"/>
      <c r="E131" s="1099"/>
      <c r="F131" s="1097" t="s">
        <v>2</v>
      </c>
      <c r="G131" s="1098"/>
      <c r="H131" s="1098"/>
      <c r="I131" s="1099"/>
      <c r="J131" s="1097" t="s">
        <v>3</v>
      </c>
      <c r="K131" s="1098"/>
      <c r="L131" s="1098"/>
      <c r="M131" s="1191"/>
    </row>
    <row r="132" spans="1:13" ht="15" thickBot="1" x14ac:dyDescent="0.35">
      <c r="A132" s="1115"/>
      <c r="B132" s="8">
        <v>2001</v>
      </c>
      <c r="C132" s="8">
        <v>2010</v>
      </c>
      <c r="D132" s="8">
        <v>2014</v>
      </c>
      <c r="E132" s="8">
        <v>2015</v>
      </c>
      <c r="F132" s="9">
        <v>2001</v>
      </c>
      <c r="G132" s="8">
        <v>2010</v>
      </c>
      <c r="H132" s="8">
        <v>2014</v>
      </c>
      <c r="I132" s="8">
        <v>2015</v>
      </c>
      <c r="J132" s="9">
        <v>2001</v>
      </c>
      <c r="K132" s="8">
        <v>2010</v>
      </c>
      <c r="L132" s="8">
        <v>2014</v>
      </c>
      <c r="M132" s="10">
        <v>2015</v>
      </c>
    </row>
    <row r="133" spans="1:13" x14ac:dyDescent="0.3">
      <c r="A133" s="1" t="s">
        <v>4</v>
      </c>
      <c r="B133" s="956">
        <f>B20/$B$6*100</f>
        <v>0.44749403341288785</v>
      </c>
      <c r="C133" s="956">
        <f t="shared" ref="C133:M133" si="24">C20/C6*100</f>
        <v>4.9265937530791212E-2</v>
      </c>
      <c r="D133" s="956">
        <f t="shared" si="24"/>
        <v>8.6256469235192632E-2</v>
      </c>
      <c r="E133" s="957">
        <f t="shared" si="24"/>
        <v>2.0990764063811923E-2</v>
      </c>
      <c r="F133" s="956">
        <f t="shared" si="24"/>
        <v>2.2727272727272729</v>
      </c>
      <c r="G133" s="956">
        <f t="shared" si="24"/>
        <v>0.76335877862595414</v>
      </c>
      <c r="H133" s="956">
        <f t="shared" si="24"/>
        <v>0.42283298097251587</v>
      </c>
      <c r="I133" s="957">
        <f t="shared" si="24"/>
        <v>0.20325203252032523</v>
      </c>
      <c r="J133" s="956">
        <f t="shared" si="24"/>
        <v>0.53130929791271342</v>
      </c>
      <c r="K133" s="956">
        <f t="shared" si="24"/>
        <v>7.5886928476569915E-2</v>
      </c>
      <c r="L133" s="956">
        <f t="shared" si="24"/>
        <v>0.10085266342715687</v>
      </c>
      <c r="M133" s="957">
        <f t="shared" si="24"/>
        <v>2.9940119760479042E-2</v>
      </c>
    </row>
    <row r="134" spans="1:13" x14ac:dyDescent="0.3">
      <c r="A134" s="1" t="s">
        <v>5</v>
      </c>
      <c r="B134" s="956">
        <f>B21/$B$7*100</f>
        <v>0.9156541644655749</v>
      </c>
      <c r="C134" s="956">
        <f t="shared" ref="C134:M134" si="25">C21/C7*100</f>
        <v>3.5505059470974612E-2</v>
      </c>
      <c r="D134" s="956">
        <f t="shared" si="25"/>
        <v>5.6444026340545621E-2</v>
      </c>
      <c r="E134" s="957">
        <f t="shared" si="25"/>
        <v>7.8585461689587424E-2</v>
      </c>
      <c r="F134" s="956">
        <f t="shared" si="25"/>
        <v>2.2900763358778624</v>
      </c>
      <c r="G134" s="956">
        <f t="shared" si="25"/>
        <v>0</v>
      </c>
      <c r="H134" s="956">
        <f t="shared" si="25"/>
        <v>0</v>
      </c>
      <c r="I134" s="957">
        <f t="shared" si="25"/>
        <v>0.78431372549019607</v>
      </c>
      <c r="J134" s="956">
        <f t="shared" si="25"/>
        <v>0.976266621780845</v>
      </c>
      <c r="K134" s="956">
        <f t="shared" si="25"/>
        <v>3.4170510849137192E-2</v>
      </c>
      <c r="L134" s="956">
        <f t="shared" si="25"/>
        <v>5.3580996606536882E-2</v>
      </c>
      <c r="M134" s="957">
        <f t="shared" si="25"/>
        <v>0.11225444340505146</v>
      </c>
    </row>
    <row r="135" spans="1:13" x14ac:dyDescent="0.3">
      <c r="A135" s="1" t="s">
        <v>6</v>
      </c>
      <c r="B135" s="956">
        <f>B22/$B$8*100</f>
        <v>0.84166228300894264</v>
      </c>
      <c r="C135" s="956">
        <f t="shared" ref="C135:M135" si="26">C22/C8*100</f>
        <v>0.23809523809523811</v>
      </c>
      <c r="D135" s="956">
        <f t="shared" si="26"/>
        <v>0.12156576707999028</v>
      </c>
      <c r="E135" s="957">
        <f t="shared" si="26"/>
        <v>0</v>
      </c>
      <c r="F135" s="956">
        <f t="shared" si="26"/>
        <v>3.0434782608695654</v>
      </c>
      <c r="G135" s="956">
        <f t="shared" si="26"/>
        <v>1.7045454545454544</v>
      </c>
      <c r="H135" s="956">
        <f t="shared" si="26"/>
        <v>1.0810810810810811</v>
      </c>
      <c r="I135" s="957">
        <f t="shared" si="26"/>
        <v>0</v>
      </c>
      <c r="J135" s="956">
        <f t="shared" si="26"/>
        <v>0.96726190476190477</v>
      </c>
      <c r="K135" s="956">
        <f t="shared" si="26"/>
        <v>0.29707495429616088</v>
      </c>
      <c r="L135" s="956">
        <f t="shared" si="26"/>
        <v>0.16286644951140067</v>
      </c>
      <c r="M135" s="957">
        <f t="shared" si="26"/>
        <v>0</v>
      </c>
    </row>
    <row r="136" spans="1:13" ht="15" thickBot="1" x14ac:dyDescent="0.35">
      <c r="A136" s="3" t="s">
        <v>7</v>
      </c>
      <c r="B136" s="958">
        <f>B23/$B$9*100</f>
        <v>0.660285611915852</v>
      </c>
      <c r="C136" s="958">
        <f t="shared" ref="C136:M136" si="27">C23/C9*100</f>
        <v>8.5076568912020825E-2</v>
      </c>
      <c r="D136" s="958">
        <f t="shared" si="27"/>
        <v>8.559057496727418E-2</v>
      </c>
      <c r="E136" s="958">
        <f t="shared" si="27"/>
        <v>3.282455276546857E-2</v>
      </c>
      <c r="F136" s="960">
        <f t="shared" si="27"/>
        <v>2.459016393442623</v>
      </c>
      <c r="G136" s="958">
        <f t="shared" si="27"/>
        <v>0.76045627376425851</v>
      </c>
      <c r="H136" s="958">
        <f t="shared" si="27"/>
        <v>0.42462845010615713</v>
      </c>
      <c r="I136" s="958">
        <f t="shared" si="27"/>
        <v>0.37128712871287128</v>
      </c>
      <c r="J136" s="960">
        <f t="shared" si="27"/>
        <v>0.74586847365085562</v>
      </c>
      <c r="K136" s="958">
        <f t="shared" si="27"/>
        <v>0.11073130807375668</v>
      </c>
      <c r="L136" s="958">
        <f t="shared" si="27"/>
        <v>0.1009421265141319</v>
      </c>
      <c r="M136" s="961">
        <f t="shared" si="27"/>
        <v>4.5864546705396726E-2</v>
      </c>
    </row>
    <row r="137" spans="1:13" ht="15" thickBot="1" x14ac:dyDescent="0.35">
      <c r="A137" s="47"/>
      <c r="B137" s="47"/>
      <c r="C137" s="47"/>
      <c r="D137" s="47"/>
      <c r="E137" s="47"/>
      <c r="F137" s="47"/>
      <c r="G137" s="47"/>
      <c r="H137" s="47"/>
      <c r="I137" s="47"/>
      <c r="J137" s="47"/>
      <c r="K137" s="47"/>
      <c r="L137" s="47"/>
      <c r="M137" s="47"/>
    </row>
    <row r="138" spans="1:13" ht="15" thickBot="1" x14ac:dyDescent="0.35">
      <c r="A138" s="1114" t="s">
        <v>42</v>
      </c>
      <c r="B138" s="1097" t="s">
        <v>1</v>
      </c>
      <c r="C138" s="1098"/>
      <c r="D138" s="1098"/>
      <c r="E138" s="1191"/>
      <c r="F138" s="1206" t="s">
        <v>2</v>
      </c>
      <c r="G138" s="1098"/>
      <c r="H138" s="1098"/>
      <c r="I138" s="1191"/>
      <c r="J138" s="1206" t="s">
        <v>3</v>
      </c>
      <c r="K138" s="1098"/>
      <c r="L138" s="1098"/>
      <c r="M138" s="1191"/>
    </row>
    <row r="139" spans="1:13" ht="15" thickBot="1" x14ac:dyDescent="0.35">
      <c r="A139" s="1115"/>
      <c r="B139" s="8">
        <v>2001</v>
      </c>
      <c r="C139" s="8">
        <v>2010</v>
      </c>
      <c r="D139" s="8">
        <v>2014</v>
      </c>
      <c r="E139" s="8">
        <v>2015</v>
      </c>
      <c r="F139" s="9">
        <v>2001</v>
      </c>
      <c r="G139" s="8">
        <v>2010</v>
      </c>
      <c r="H139" s="8">
        <v>2014</v>
      </c>
      <c r="I139" s="8">
        <v>2015</v>
      </c>
      <c r="J139" s="9">
        <v>2001</v>
      </c>
      <c r="K139" s="8">
        <v>2010</v>
      </c>
      <c r="L139" s="8">
        <v>2014</v>
      </c>
      <c r="M139" s="10">
        <v>2015</v>
      </c>
    </row>
    <row r="140" spans="1:13" x14ac:dyDescent="0.3">
      <c r="A140" s="1" t="s">
        <v>4</v>
      </c>
      <c r="B140" s="956">
        <f t="shared" ref="B140:M140" si="28">B20/B13*100</f>
        <v>13.043478260869565</v>
      </c>
      <c r="C140" s="956">
        <f t="shared" si="28"/>
        <v>2.1551724137931036</v>
      </c>
      <c r="D140" s="956">
        <f t="shared" si="28"/>
        <v>3.8461538461538463</v>
      </c>
      <c r="E140" s="957">
        <f t="shared" si="28"/>
        <v>1.015228426395939</v>
      </c>
      <c r="F140" s="956">
        <f t="shared" si="28"/>
        <v>15.942028985507244</v>
      </c>
      <c r="G140" s="956">
        <f t="shared" si="28"/>
        <v>4.918032786885246</v>
      </c>
      <c r="H140" s="956">
        <f t="shared" si="28"/>
        <v>4.3478260869565215</v>
      </c>
      <c r="I140" s="957">
        <f t="shared" si="28"/>
        <v>2.1276595744680851</v>
      </c>
      <c r="J140" s="956">
        <f t="shared" si="28"/>
        <v>13.526570048309178</v>
      </c>
      <c r="K140" s="956">
        <f t="shared" si="28"/>
        <v>2.7303754266211606</v>
      </c>
      <c r="L140" s="956">
        <f t="shared" si="28"/>
        <v>3.9285714285714284</v>
      </c>
      <c r="M140" s="957">
        <f t="shared" si="28"/>
        <v>1.2295081967213115</v>
      </c>
    </row>
    <row r="141" spans="1:13" x14ac:dyDescent="0.3">
      <c r="A141" s="1" t="s">
        <v>5</v>
      </c>
      <c r="B141" s="956">
        <f t="shared" ref="B141:M141" si="29">B21/B14*100</f>
        <v>17.508417508417509</v>
      </c>
      <c r="C141" s="956">
        <f t="shared" si="29"/>
        <v>1.3888888888888888</v>
      </c>
      <c r="D141" s="956">
        <f t="shared" si="29"/>
        <v>2.1276595744680851</v>
      </c>
      <c r="E141" s="957">
        <f t="shared" si="29"/>
        <v>2.8985507246376812</v>
      </c>
      <c r="F141" s="956">
        <f t="shared" si="29"/>
        <v>11.538461538461538</v>
      </c>
      <c r="G141" s="956">
        <f t="shared" si="29"/>
        <v>0</v>
      </c>
      <c r="H141" s="956">
        <f t="shared" si="29"/>
        <v>0</v>
      </c>
      <c r="I141" s="957">
        <f t="shared" si="29"/>
        <v>5.1282051282051277</v>
      </c>
      <c r="J141" s="956">
        <f t="shared" si="29"/>
        <v>16.618911174785101</v>
      </c>
      <c r="K141" s="956">
        <f t="shared" si="29"/>
        <v>1.1560693641618496</v>
      </c>
      <c r="L141" s="956">
        <f t="shared" si="29"/>
        <v>1.7441860465116279</v>
      </c>
      <c r="M141" s="957">
        <f t="shared" si="29"/>
        <v>3.3898305084745761</v>
      </c>
    </row>
    <row r="142" spans="1:13" x14ac:dyDescent="0.3">
      <c r="A142" s="1" t="s">
        <v>6</v>
      </c>
      <c r="B142" s="956">
        <f t="shared" ref="B142:M142" si="30">B22/B15*100</f>
        <v>18.285714285714285</v>
      </c>
      <c r="C142" s="956">
        <f t="shared" si="30"/>
        <v>9.0090090090090094</v>
      </c>
      <c r="D142" s="956">
        <f t="shared" si="30"/>
        <v>5.6179775280898872</v>
      </c>
      <c r="E142" s="957">
        <f t="shared" si="30"/>
        <v>0</v>
      </c>
      <c r="F142" s="956">
        <f t="shared" si="30"/>
        <v>10.294117647058822</v>
      </c>
      <c r="G142" s="956">
        <f t="shared" si="30"/>
        <v>8.5714285714285712</v>
      </c>
      <c r="H142" s="956">
        <f t="shared" si="30"/>
        <v>6.666666666666667</v>
      </c>
      <c r="I142" s="957">
        <f t="shared" si="30"/>
        <v>0</v>
      </c>
      <c r="J142" s="956">
        <f t="shared" si="30"/>
        <v>16.049382716049383</v>
      </c>
      <c r="K142" s="956">
        <f t="shared" si="30"/>
        <v>8.9041095890410951</v>
      </c>
      <c r="L142" s="956">
        <f t="shared" si="30"/>
        <v>5.8823529411764701</v>
      </c>
      <c r="M142" s="957">
        <f t="shared" si="30"/>
        <v>0</v>
      </c>
    </row>
    <row r="143" spans="1:13" ht="15" thickBot="1" x14ac:dyDescent="0.35">
      <c r="A143" s="3" t="s">
        <v>7</v>
      </c>
      <c r="B143" s="958">
        <f t="shared" ref="B143:M143" si="31">B23/B16*100</f>
        <v>15.789473684210526</v>
      </c>
      <c r="C143" s="958">
        <f t="shared" si="31"/>
        <v>3.4907597535934287</v>
      </c>
      <c r="D143" s="958">
        <f t="shared" si="31"/>
        <v>3.6637931034482754</v>
      </c>
      <c r="E143" s="958">
        <f t="shared" si="31"/>
        <v>1.3186813186813187</v>
      </c>
      <c r="F143" s="960">
        <f t="shared" si="31"/>
        <v>12.698412698412698</v>
      </c>
      <c r="G143" s="958">
        <f t="shared" si="31"/>
        <v>4.8</v>
      </c>
      <c r="H143" s="958">
        <f t="shared" si="31"/>
        <v>3.7383177570093453</v>
      </c>
      <c r="I143" s="958">
        <f t="shared" si="31"/>
        <v>2.2058823529411766</v>
      </c>
      <c r="J143" s="960">
        <f t="shared" si="31"/>
        <v>15.208747514910536</v>
      </c>
      <c r="K143" s="958">
        <f t="shared" si="31"/>
        <v>3.7581699346405228</v>
      </c>
      <c r="L143" s="958">
        <f t="shared" si="31"/>
        <v>3.6777583187390541</v>
      </c>
      <c r="M143" s="961">
        <f t="shared" si="31"/>
        <v>1.5228426395939088</v>
      </c>
    </row>
    <row r="144" spans="1:13" ht="15" thickBot="1" x14ac:dyDescent="0.35">
      <c r="A144" s="47"/>
      <c r="B144" s="47"/>
      <c r="C144" s="47"/>
      <c r="D144" s="47"/>
      <c r="E144" s="47"/>
      <c r="F144" s="47"/>
      <c r="G144" s="47"/>
      <c r="H144" s="47"/>
      <c r="I144" s="47"/>
      <c r="J144" s="47"/>
      <c r="K144" s="47"/>
      <c r="L144" s="47"/>
      <c r="M144" s="47"/>
    </row>
    <row r="145" spans="1:13" ht="15" thickBot="1" x14ac:dyDescent="0.35">
      <c r="A145" s="1114" t="s">
        <v>43</v>
      </c>
      <c r="B145" s="1097" t="s">
        <v>1</v>
      </c>
      <c r="C145" s="1098"/>
      <c r="D145" s="1098"/>
      <c r="E145" s="1099"/>
      <c r="F145" s="1097" t="s">
        <v>2</v>
      </c>
      <c r="G145" s="1098"/>
      <c r="H145" s="1098"/>
      <c r="I145" s="1099"/>
      <c r="J145" s="1097" t="s">
        <v>3</v>
      </c>
      <c r="K145" s="1098"/>
      <c r="L145" s="1098"/>
      <c r="M145" s="1191"/>
    </row>
    <row r="146" spans="1:13" ht="15" thickBot="1" x14ac:dyDescent="0.35">
      <c r="A146" s="1115"/>
      <c r="B146" s="8">
        <v>2001</v>
      </c>
      <c r="C146" s="8">
        <v>2010</v>
      </c>
      <c r="D146" s="8">
        <v>2014</v>
      </c>
      <c r="E146" s="8">
        <v>2015</v>
      </c>
      <c r="F146" s="9">
        <v>2001</v>
      </c>
      <c r="G146" s="8">
        <v>2010</v>
      </c>
      <c r="H146" s="8">
        <v>2014</v>
      </c>
      <c r="I146" s="8">
        <v>2015</v>
      </c>
      <c r="J146" s="9">
        <v>2001</v>
      </c>
      <c r="K146" s="8">
        <v>2010</v>
      </c>
      <c r="L146" s="8">
        <v>2014</v>
      </c>
      <c r="M146" s="10">
        <v>2015</v>
      </c>
    </row>
    <row r="147" spans="1:13" x14ac:dyDescent="0.3">
      <c r="A147" s="1" t="s">
        <v>4</v>
      </c>
      <c r="B147" s="956">
        <f t="shared" ref="B147:M147" si="32">B27/B6*100</f>
        <v>0.10938743038981702</v>
      </c>
      <c r="C147" s="956">
        <f t="shared" si="32"/>
        <v>6.8972312543107692E-2</v>
      </c>
      <c r="D147" s="956">
        <f t="shared" si="32"/>
        <v>7.6672417097949017E-2</v>
      </c>
      <c r="E147" s="957">
        <f t="shared" si="32"/>
        <v>5.2476910159529808E-2</v>
      </c>
      <c r="F147" s="956">
        <f t="shared" si="32"/>
        <v>1.4462809917355373</v>
      </c>
      <c r="G147" s="956">
        <f t="shared" si="32"/>
        <v>2.0356234096692112</v>
      </c>
      <c r="H147" s="956">
        <f t="shared" si="32"/>
        <v>0.21141649048625794</v>
      </c>
      <c r="I147" s="957">
        <f t="shared" si="32"/>
        <v>0.40650406504065045</v>
      </c>
      <c r="J147" s="956">
        <f t="shared" si="32"/>
        <v>0.17077798861480076</v>
      </c>
      <c r="K147" s="956">
        <f t="shared" si="32"/>
        <v>0.14228799089356858</v>
      </c>
      <c r="L147" s="956">
        <f t="shared" si="32"/>
        <v>8.2515815531310169E-2</v>
      </c>
      <c r="M147" s="957">
        <f t="shared" si="32"/>
        <v>6.9860279441117765E-2</v>
      </c>
    </row>
    <row r="148" spans="1:13" x14ac:dyDescent="0.3">
      <c r="A148" s="1" t="s">
        <v>5</v>
      </c>
      <c r="B148" s="956">
        <f t="shared" ref="B148:M148" si="33">B28/B7*100</f>
        <v>0.31695721077654515</v>
      </c>
      <c r="C148" s="956">
        <f t="shared" si="33"/>
        <v>0.14202023788389845</v>
      </c>
      <c r="D148" s="956">
        <f t="shared" si="33"/>
        <v>0.11288805268109124</v>
      </c>
      <c r="E148" s="957">
        <f t="shared" si="33"/>
        <v>0.17681728880157171</v>
      </c>
      <c r="F148" s="956">
        <f t="shared" si="33"/>
        <v>0.76335877862595414</v>
      </c>
      <c r="G148" s="956">
        <f t="shared" si="33"/>
        <v>0.45454545454545453</v>
      </c>
      <c r="H148" s="956">
        <f t="shared" si="33"/>
        <v>0.35211267605633806</v>
      </c>
      <c r="I148" s="957">
        <f t="shared" si="33"/>
        <v>1.1764705882352942</v>
      </c>
      <c r="J148" s="956">
        <f t="shared" si="33"/>
        <v>0.33664366268304996</v>
      </c>
      <c r="K148" s="956">
        <f t="shared" si="33"/>
        <v>0.15376729882111739</v>
      </c>
      <c r="L148" s="956">
        <f t="shared" si="33"/>
        <v>0.12502232541525274</v>
      </c>
      <c r="M148" s="957">
        <f t="shared" si="33"/>
        <v>0.22450888681010292</v>
      </c>
    </row>
    <row r="149" spans="1:13" x14ac:dyDescent="0.3">
      <c r="A149" s="1" t="s">
        <v>6</v>
      </c>
      <c r="B149" s="956">
        <f t="shared" ref="B149:M149" si="34">B29/B8*100</f>
        <v>0.21041557075223566</v>
      </c>
      <c r="C149" s="956">
        <f t="shared" si="34"/>
        <v>7.1428571428571425E-2</v>
      </c>
      <c r="D149" s="956">
        <f t="shared" si="34"/>
        <v>0.12156576707999028</v>
      </c>
      <c r="E149" s="957">
        <f t="shared" si="34"/>
        <v>0.12275963663147557</v>
      </c>
      <c r="F149" s="956">
        <f t="shared" si="34"/>
        <v>1.3043478260869565</v>
      </c>
      <c r="G149" s="956">
        <f t="shared" si="34"/>
        <v>1.1363636363636365</v>
      </c>
      <c r="H149" s="956">
        <f t="shared" si="34"/>
        <v>0.54054054054054057</v>
      </c>
      <c r="I149" s="957">
        <f t="shared" si="34"/>
        <v>2.7027027027027026</v>
      </c>
      <c r="J149" s="956">
        <f t="shared" si="34"/>
        <v>0.27281746031746029</v>
      </c>
      <c r="K149" s="956">
        <f t="shared" si="34"/>
        <v>0.11425959780621572</v>
      </c>
      <c r="L149" s="956">
        <f t="shared" si="34"/>
        <v>0.11633317822242904</v>
      </c>
      <c r="M149" s="957">
        <f t="shared" si="34"/>
        <v>0.23485204321277595</v>
      </c>
    </row>
    <row r="150" spans="1:13" ht="15" thickBot="1" x14ac:dyDescent="0.35">
      <c r="A150" s="3" t="s">
        <v>7</v>
      </c>
      <c r="B150" s="958">
        <f t="shared" ref="B150:M150" si="35">B30/B9*100</f>
        <v>0.18938424527819009</v>
      </c>
      <c r="C150" s="958">
        <f t="shared" si="35"/>
        <v>9.0081072965669098E-2</v>
      </c>
      <c r="D150" s="958">
        <f t="shared" si="35"/>
        <v>9.5660054375188805E-2</v>
      </c>
      <c r="E150" s="958">
        <f t="shared" si="35"/>
        <v>0.10394441709065047</v>
      </c>
      <c r="F150" s="960">
        <f t="shared" si="35"/>
        <v>1.2295081967213115</v>
      </c>
      <c r="G150" s="958">
        <f t="shared" si="35"/>
        <v>1.394169835234474</v>
      </c>
      <c r="H150" s="958">
        <f t="shared" si="35"/>
        <v>0.31847133757961787</v>
      </c>
      <c r="I150" s="958">
        <f t="shared" si="35"/>
        <v>1.2376237623762376</v>
      </c>
      <c r="J150" s="960">
        <f t="shared" si="35"/>
        <v>0.23887290986203871</v>
      </c>
      <c r="K150" s="958">
        <f t="shared" si="35"/>
        <v>0.1396177362669106</v>
      </c>
      <c r="L150" s="958">
        <f t="shared" si="35"/>
        <v>0.10574889444337629</v>
      </c>
      <c r="M150" s="961">
        <f t="shared" si="35"/>
        <v>0.14778576160627835</v>
      </c>
    </row>
    <row r="151" spans="1:13" ht="15" thickBot="1" x14ac:dyDescent="0.35">
      <c r="A151" s="21"/>
    </row>
    <row r="152" spans="1:13" ht="15" thickBot="1" x14ac:dyDescent="0.35">
      <c r="A152" s="1114" t="s">
        <v>44</v>
      </c>
      <c r="B152" s="1097" t="s">
        <v>1</v>
      </c>
      <c r="C152" s="1098"/>
      <c r="D152" s="1098"/>
      <c r="E152" s="1099"/>
      <c r="F152" s="1097" t="s">
        <v>2</v>
      </c>
      <c r="G152" s="1098"/>
      <c r="H152" s="1098"/>
      <c r="I152" s="1099"/>
      <c r="J152" s="1097" t="s">
        <v>3</v>
      </c>
      <c r="K152" s="1098"/>
      <c r="L152" s="1098"/>
      <c r="M152" s="1191"/>
    </row>
    <row r="153" spans="1:13" ht="15" thickBot="1" x14ac:dyDescent="0.35">
      <c r="A153" s="1115"/>
      <c r="B153" s="8">
        <v>2001</v>
      </c>
      <c r="C153" s="8">
        <v>2010</v>
      </c>
      <c r="D153" s="8">
        <v>2014</v>
      </c>
      <c r="E153" s="8">
        <v>2015</v>
      </c>
      <c r="F153" s="9">
        <v>2001</v>
      </c>
      <c r="G153" s="8">
        <v>2010</v>
      </c>
      <c r="H153" s="8">
        <v>2014</v>
      </c>
      <c r="I153" s="8">
        <v>2015</v>
      </c>
      <c r="J153" s="9">
        <v>2001</v>
      </c>
      <c r="K153" s="8">
        <v>2010</v>
      </c>
      <c r="L153" s="8">
        <v>2014</v>
      </c>
      <c r="M153" s="10">
        <v>2015</v>
      </c>
    </row>
    <row r="154" spans="1:13" x14ac:dyDescent="0.3">
      <c r="A154" s="1" t="s">
        <v>4</v>
      </c>
      <c r="B154" s="956">
        <f t="shared" ref="B154:M154" si="36">B27/B13*100</f>
        <v>3.1884057971014492</v>
      </c>
      <c r="C154" s="956">
        <f t="shared" si="36"/>
        <v>3.0172413793103448</v>
      </c>
      <c r="D154" s="956">
        <f t="shared" si="36"/>
        <v>3.4188034188034191</v>
      </c>
      <c r="E154" s="957">
        <f t="shared" si="36"/>
        <v>2.5380710659898478</v>
      </c>
      <c r="F154" s="956">
        <f t="shared" si="36"/>
        <v>10.144927536231885</v>
      </c>
      <c r="G154" s="956">
        <f t="shared" si="36"/>
        <v>13.114754098360656</v>
      </c>
      <c r="H154" s="956">
        <f t="shared" si="36"/>
        <v>2.1739130434782608</v>
      </c>
      <c r="I154" s="957">
        <f t="shared" si="36"/>
        <v>4.2553191489361701</v>
      </c>
      <c r="J154" s="956">
        <f t="shared" si="36"/>
        <v>4.3478260869565215</v>
      </c>
      <c r="K154" s="956">
        <f t="shared" si="36"/>
        <v>5.1194539249146755</v>
      </c>
      <c r="L154" s="956">
        <f t="shared" si="36"/>
        <v>3.214285714285714</v>
      </c>
      <c r="M154" s="957">
        <f t="shared" si="36"/>
        <v>2.8688524590163933</v>
      </c>
    </row>
    <row r="155" spans="1:13" x14ac:dyDescent="0.3">
      <c r="A155" s="1" t="s">
        <v>5</v>
      </c>
      <c r="B155" s="956">
        <f t="shared" ref="B155:M155" si="37">B28/B14*100</f>
        <v>6.0606060606060606</v>
      </c>
      <c r="C155" s="956">
        <f t="shared" si="37"/>
        <v>5.5555555555555554</v>
      </c>
      <c r="D155" s="956">
        <f t="shared" si="37"/>
        <v>4.2553191489361701</v>
      </c>
      <c r="E155" s="957">
        <f t="shared" si="37"/>
        <v>6.5217391304347823</v>
      </c>
      <c r="F155" s="956">
        <f t="shared" si="37"/>
        <v>3.8461538461538463</v>
      </c>
      <c r="G155" s="956">
        <f t="shared" si="37"/>
        <v>3.4482758620689653</v>
      </c>
      <c r="H155" s="956">
        <f t="shared" si="37"/>
        <v>3.225806451612903</v>
      </c>
      <c r="I155" s="957">
        <f t="shared" si="37"/>
        <v>7.6923076923076925</v>
      </c>
      <c r="J155" s="956">
        <f t="shared" si="37"/>
        <v>5.7306590257879657</v>
      </c>
      <c r="K155" s="956">
        <f t="shared" si="37"/>
        <v>5.202312138728324</v>
      </c>
      <c r="L155" s="956">
        <f t="shared" si="37"/>
        <v>4.0697674418604652</v>
      </c>
      <c r="M155" s="957">
        <f t="shared" si="37"/>
        <v>6.7796610169491522</v>
      </c>
    </row>
    <row r="156" spans="1:13" x14ac:dyDescent="0.3">
      <c r="A156" s="1" t="s">
        <v>6</v>
      </c>
      <c r="B156" s="956">
        <f t="shared" ref="B156:M156" si="38">B29/B15*100</f>
        <v>4.5714285714285712</v>
      </c>
      <c r="C156" s="956">
        <f t="shared" si="38"/>
        <v>2.7027027027027026</v>
      </c>
      <c r="D156" s="956">
        <f t="shared" si="38"/>
        <v>5.6179775280898872</v>
      </c>
      <c r="E156" s="957">
        <f t="shared" si="38"/>
        <v>4.1666666666666661</v>
      </c>
      <c r="F156" s="956">
        <f t="shared" si="38"/>
        <v>4.4117647058823533</v>
      </c>
      <c r="G156" s="956">
        <f t="shared" si="38"/>
        <v>5.7142857142857144</v>
      </c>
      <c r="H156" s="956">
        <f t="shared" si="38"/>
        <v>3.3333333333333335</v>
      </c>
      <c r="I156" s="957">
        <f t="shared" si="38"/>
        <v>10</v>
      </c>
      <c r="J156" s="956">
        <f t="shared" si="38"/>
        <v>4.5267489711934159</v>
      </c>
      <c r="K156" s="956">
        <f t="shared" si="38"/>
        <v>3.4246575342465753</v>
      </c>
      <c r="L156" s="956">
        <f t="shared" si="38"/>
        <v>4.2016806722689077</v>
      </c>
      <c r="M156" s="957">
        <f t="shared" si="38"/>
        <v>5.8823529411764701</v>
      </c>
    </row>
    <row r="157" spans="1:13" ht="15" thickBot="1" x14ac:dyDescent="0.35">
      <c r="A157" s="3" t="s">
        <v>7</v>
      </c>
      <c r="B157" s="958">
        <f t="shared" ref="B157:M157" si="39">B30/B16*100</f>
        <v>4.5287637698898413</v>
      </c>
      <c r="C157" s="958">
        <f t="shared" si="39"/>
        <v>3.6960985626283369</v>
      </c>
      <c r="D157" s="958">
        <f t="shared" si="39"/>
        <v>4.0948275862068968</v>
      </c>
      <c r="E157" s="958">
        <f t="shared" si="39"/>
        <v>4.1758241758241752</v>
      </c>
      <c r="F157" s="960">
        <f t="shared" si="39"/>
        <v>6.3492063492063489</v>
      </c>
      <c r="G157" s="958">
        <f t="shared" si="39"/>
        <v>8.7999999999999989</v>
      </c>
      <c r="H157" s="958">
        <f t="shared" si="39"/>
        <v>2.8037383177570092</v>
      </c>
      <c r="I157" s="958">
        <f t="shared" si="39"/>
        <v>7.3529411764705888</v>
      </c>
      <c r="J157" s="960">
        <f t="shared" si="39"/>
        <v>4.8707753479125246</v>
      </c>
      <c r="K157" s="958">
        <f t="shared" si="39"/>
        <v>4.738562091503268</v>
      </c>
      <c r="L157" s="958">
        <f t="shared" si="39"/>
        <v>3.8528896672504378</v>
      </c>
      <c r="M157" s="961">
        <f t="shared" si="39"/>
        <v>4.9069373942470387</v>
      </c>
    </row>
    <row r="158" spans="1:13" ht="15" thickBot="1" x14ac:dyDescent="0.35">
      <c r="A158" s="47"/>
      <c r="B158" s="47"/>
      <c r="C158" s="47"/>
      <c r="D158" s="47"/>
      <c r="E158" s="47"/>
      <c r="F158" s="47"/>
      <c r="G158" s="47"/>
      <c r="H158" s="47"/>
      <c r="I158" s="47"/>
      <c r="J158" s="47"/>
      <c r="K158" s="47"/>
      <c r="L158" s="47"/>
      <c r="M158" s="47"/>
    </row>
    <row r="159" spans="1:13" ht="15" thickBot="1" x14ac:dyDescent="0.35">
      <c r="A159" s="1114" t="s">
        <v>45</v>
      </c>
      <c r="B159" s="1097" t="s">
        <v>1</v>
      </c>
      <c r="C159" s="1098"/>
      <c r="D159" s="1098"/>
      <c r="E159" s="1099"/>
      <c r="F159" s="1097" t="s">
        <v>2</v>
      </c>
      <c r="G159" s="1098"/>
      <c r="H159" s="1098"/>
      <c r="I159" s="1099"/>
      <c r="J159" s="1097" t="s">
        <v>3</v>
      </c>
      <c r="K159" s="1098"/>
      <c r="L159" s="1098"/>
      <c r="M159" s="1191"/>
    </row>
    <row r="160" spans="1:13" ht="15" thickBot="1" x14ac:dyDescent="0.35">
      <c r="A160" s="1115"/>
      <c r="B160" s="8">
        <v>2001</v>
      </c>
      <c r="C160" s="8">
        <v>2010</v>
      </c>
      <c r="D160" s="8">
        <v>2014</v>
      </c>
      <c r="E160" s="8">
        <v>2015</v>
      </c>
      <c r="F160" s="9">
        <v>2001</v>
      </c>
      <c r="G160" s="8">
        <v>2010</v>
      </c>
      <c r="H160" s="8">
        <v>2014</v>
      </c>
      <c r="I160" s="8">
        <v>2015</v>
      </c>
      <c r="J160" s="9">
        <v>2001</v>
      </c>
      <c r="K160" s="8">
        <v>2010</v>
      </c>
      <c r="L160" s="8">
        <v>2014</v>
      </c>
      <c r="M160" s="10">
        <v>2015</v>
      </c>
    </row>
    <row r="161" spans="1:13" x14ac:dyDescent="0.3">
      <c r="A161" s="1" t="s">
        <v>4</v>
      </c>
      <c r="B161" s="956">
        <f t="shared" ref="B161:M161" si="40">B34/B6*100</f>
        <v>1.8894192521877486</v>
      </c>
      <c r="C161" s="956">
        <f t="shared" si="40"/>
        <v>1.675041876046901</v>
      </c>
      <c r="D161" s="956">
        <f t="shared" si="40"/>
        <v>1.7347134368410966</v>
      </c>
      <c r="E161" s="957">
        <f t="shared" si="40"/>
        <v>1.4693534844668346</v>
      </c>
      <c r="F161" s="956">
        <f t="shared" si="40"/>
        <v>4.338842975206612</v>
      </c>
      <c r="G161" s="956">
        <f t="shared" si="40"/>
        <v>3.5623409669211195</v>
      </c>
      <c r="H161" s="956">
        <f t="shared" si="40"/>
        <v>3.8054968287526427</v>
      </c>
      <c r="I161" s="957">
        <f t="shared" si="40"/>
        <v>3.6585365853658534</v>
      </c>
      <c r="J161" s="956">
        <f t="shared" si="40"/>
        <v>2.0018975332068312</v>
      </c>
      <c r="K161" s="956">
        <f t="shared" si="40"/>
        <v>1.745399354961108</v>
      </c>
      <c r="L161" s="956">
        <f t="shared" si="40"/>
        <v>1.8245163656367469</v>
      </c>
      <c r="M161" s="957">
        <f t="shared" si="40"/>
        <v>1.5768463073852295</v>
      </c>
    </row>
    <row r="162" spans="1:13" x14ac:dyDescent="0.3">
      <c r="A162" s="1" t="s">
        <v>5</v>
      </c>
      <c r="B162" s="956">
        <f t="shared" ref="B162:M162" si="41">B35/B7*100</f>
        <v>2.2010917415037858</v>
      </c>
      <c r="C162" s="956">
        <f t="shared" si="41"/>
        <v>1.7575004438132436</v>
      </c>
      <c r="D162" s="956">
        <f t="shared" si="41"/>
        <v>1.5804327375352776</v>
      </c>
      <c r="E162" s="957">
        <f t="shared" si="41"/>
        <v>1.8664047151277015</v>
      </c>
      <c r="F162" s="956">
        <f t="shared" si="41"/>
        <v>8.3969465648854964</v>
      </c>
      <c r="G162" s="956">
        <f t="shared" si="41"/>
        <v>5.9090909090909092</v>
      </c>
      <c r="H162" s="956">
        <f t="shared" si="41"/>
        <v>3.5211267605633805</v>
      </c>
      <c r="I162" s="957">
        <f t="shared" si="41"/>
        <v>5.8823529411764701</v>
      </c>
      <c r="J162" s="956">
        <f t="shared" si="41"/>
        <v>2.4743309207204174</v>
      </c>
      <c r="K162" s="956">
        <f t="shared" si="41"/>
        <v>1.913548607551683</v>
      </c>
      <c r="L162" s="956">
        <f t="shared" si="41"/>
        <v>1.6788712270048225</v>
      </c>
      <c r="M162" s="957">
        <f t="shared" si="41"/>
        <v>2.0579981290926099</v>
      </c>
    </row>
    <row r="163" spans="1:13" x14ac:dyDescent="0.3">
      <c r="A163" s="1" t="s">
        <v>6</v>
      </c>
      <c r="B163" s="956">
        <f t="shared" ref="B163:M163" si="42">B36/B8*100</f>
        <v>2.1567596002104157</v>
      </c>
      <c r="C163" s="956">
        <f t="shared" si="42"/>
        <v>1.5714285714285716</v>
      </c>
      <c r="D163" s="956">
        <f t="shared" si="42"/>
        <v>1.2642839776318988</v>
      </c>
      <c r="E163" s="957">
        <f t="shared" si="42"/>
        <v>2.2587773140191505</v>
      </c>
      <c r="F163" s="956">
        <f t="shared" si="42"/>
        <v>10</v>
      </c>
      <c r="G163" s="956">
        <f t="shared" si="42"/>
        <v>6.25</v>
      </c>
      <c r="H163" s="956">
        <f t="shared" si="42"/>
        <v>5.4054054054054053</v>
      </c>
      <c r="I163" s="957">
        <f t="shared" si="42"/>
        <v>9.7297297297297298</v>
      </c>
      <c r="J163" s="956">
        <f t="shared" si="42"/>
        <v>2.604166666666667</v>
      </c>
      <c r="K163" s="956">
        <f t="shared" si="42"/>
        <v>1.7595978062157223</v>
      </c>
      <c r="L163" s="956">
        <f t="shared" si="42"/>
        <v>1.4425314099581201</v>
      </c>
      <c r="M163" s="957">
        <f t="shared" si="42"/>
        <v>2.5833724753405356</v>
      </c>
    </row>
    <row r="164" spans="1:13" ht="15" thickBot="1" x14ac:dyDescent="0.35">
      <c r="A164" s="3" t="s">
        <v>7</v>
      </c>
      <c r="B164" s="958">
        <f t="shared" ref="B164:M164" si="43">B37/B9*100</f>
        <v>2.0320417669038235</v>
      </c>
      <c r="C164" s="958">
        <f t="shared" si="43"/>
        <v>1.676508857972175</v>
      </c>
      <c r="D164" s="958">
        <f t="shared" si="43"/>
        <v>1.5960124861544658</v>
      </c>
      <c r="E164" s="958">
        <f t="shared" si="43"/>
        <v>1.788938125718037</v>
      </c>
      <c r="F164" s="960">
        <f t="shared" si="43"/>
        <v>6.7622950819672134</v>
      </c>
      <c r="G164" s="958">
        <f t="shared" si="43"/>
        <v>4.8162230671736372</v>
      </c>
      <c r="H164" s="958">
        <f t="shared" si="43"/>
        <v>4.0339702760084926</v>
      </c>
      <c r="I164" s="958">
        <f t="shared" si="43"/>
        <v>6.3118811881188117</v>
      </c>
      <c r="J164" s="960">
        <f t="shared" si="43"/>
        <v>2.2571052503290598</v>
      </c>
      <c r="K164" s="958">
        <f t="shared" si="43"/>
        <v>1.795772952674402</v>
      </c>
      <c r="L164" s="958">
        <f t="shared" si="43"/>
        <v>1.7064026148817535</v>
      </c>
      <c r="M164" s="961">
        <f t="shared" si="43"/>
        <v>1.9263109616266625</v>
      </c>
    </row>
    <row r="165" spans="1:13" ht="15" thickBot="1" x14ac:dyDescent="0.35">
      <c r="A165" s="47"/>
      <c r="B165" s="47"/>
      <c r="C165" s="47"/>
      <c r="D165" s="47"/>
      <c r="E165" s="47"/>
      <c r="F165" s="47"/>
      <c r="G165" s="47"/>
      <c r="H165" s="47"/>
      <c r="I165" s="47"/>
      <c r="J165" s="47"/>
      <c r="K165" s="47"/>
      <c r="L165" s="47"/>
      <c r="M165" s="47"/>
    </row>
    <row r="166" spans="1:13" ht="15" thickBot="1" x14ac:dyDescent="0.35">
      <c r="A166" s="1114" t="s">
        <v>46</v>
      </c>
      <c r="B166" s="1097" t="s">
        <v>1</v>
      </c>
      <c r="C166" s="1098"/>
      <c r="D166" s="1098"/>
      <c r="E166" s="1099"/>
      <c r="F166" s="1097" t="s">
        <v>2</v>
      </c>
      <c r="G166" s="1098"/>
      <c r="H166" s="1098"/>
      <c r="I166" s="1099"/>
      <c r="J166" s="1097" t="s">
        <v>3</v>
      </c>
      <c r="K166" s="1098"/>
      <c r="L166" s="1098"/>
      <c r="M166" s="1191"/>
    </row>
    <row r="167" spans="1:13" ht="15" thickBot="1" x14ac:dyDescent="0.35">
      <c r="A167" s="1115"/>
      <c r="B167" s="8">
        <v>2001</v>
      </c>
      <c r="C167" s="8">
        <v>2010</v>
      </c>
      <c r="D167" s="8">
        <v>2014</v>
      </c>
      <c r="E167" s="8">
        <v>2015</v>
      </c>
      <c r="F167" s="9">
        <v>2001</v>
      </c>
      <c r="G167" s="8">
        <v>2010</v>
      </c>
      <c r="H167" s="8">
        <v>2014</v>
      </c>
      <c r="I167" s="8">
        <v>2015</v>
      </c>
      <c r="J167" s="9">
        <v>2001</v>
      </c>
      <c r="K167" s="8">
        <v>2010</v>
      </c>
      <c r="L167" s="8">
        <v>2014</v>
      </c>
      <c r="M167" s="10">
        <v>2015</v>
      </c>
    </row>
    <row r="168" spans="1:13" x14ac:dyDescent="0.3">
      <c r="A168" s="1" t="s">
        <v>4</v>
      </c>
      <c r="B168" s="956">
        <f t="shared" ref="B168:M168" si="44">B34/B13*100</f>
        <v>55.072463768115945</v>
      </c>
      <c r="C168" s="956">
        <f t="shared" si="44"/>
        <v>73.275862068965509</v>
      </c>
      <c r="D168" s="956">
        <f t="shared" si="44"/>
        <v>77.350427350427353</v>
      </c>
      <c r="E168" s="957">
        <f t="shared" si="44"/>
        <v>71.065989847715741</v>
      </c>
      <c r="F168" s="956">
        <f t="shared" si="44"/>
        <v>30.434782608695656</v>
      </c>
      <c r="G168" s="956">
        <f t="shared" si="44"/>
        <v>22.950819672131146</v>
      </c>
      <c r="H168" s="956">
        <f t="shared" si="44"/>
        <v>39.130434782608695</v>
      </c>
      <c r="I168" s="957">
        <f t="shared" si="44"/>
        <v>38.297872340425535</v>
      </c>
      <c r="J168" s="956">
        <f t="shared" si="44"/>
        <v>50.966183574879231</v>
      </c>
      <c r="K168" s="956">
        <f t="shared" si="44"/>
        <v>62.798634812286693</v>
      </c>
      <c r="L168" s="956">
        <f t="shared" si="44"/>
        <v>71.071428571428569</v>
      </c>
      <c r="M168" s="957">
        <f t="shared" si="44"/>
        <v>64.754098360655746</v>
      </c>
    </row>
    <row r="169" spans="1:13" x14ac:dyDescent="0.3">
      <c r="A169" s="1" t="s">
        <v>5</v>
      </c>
      <c r="B169" s="956">
        <f t="shared" ref="B169:M169" si="45">B35/B14*100</f>
        <v>42.08754208754209</v>
      </c>
      <c r="C169" s="956">
        <f t="shared" si="45"/>
        <v>68.75</v>
      </c>
      <c r="D169" s="956">
        <f t="shared" si="45"/>
        <v>59.574468085106382</v>
      </c>
      <c r="E169" s="957">
        <f t="shared" si="45"/>
        <v>68.840579710144922</v>
      </c>
      <c r="F169" s="956">
        <f t="shared" si="45"/>
        <v>42.307692307692307</v>
      </c>
      <c r="G169" s="956">
        <f t="shared" si="45"/>
        <v>44.827586206896555</v>
      </c>
      <c r="H169" s="956">
        <f t="shared" si="45"/>
        <v>32.258064516129032</v>
      </c>
      <c r="I169" s="957">
        <f t="shared" si="45"/>
        <v>38.461538461538467</v>
      </c>
      <c r="J169" s="956">
        <f t="shared" si="45"/>
        <v>42.120343839541547</v>
      </c>
      <c r="K169" s="956">
        <f t="shared" si="45"/>
        <v>64.739884393063591</v>
      </c>
      <c r="L169" s="956">
        <f t="shared" si="45"/>
        <v>54.651162790697668</v>
      </c>
      <c r="M169" s="957">
        <f t="shared" si="45"/>
        <v>62.146892655367239</v>
      </c>
    </row>
    <row r="170" spans="1:13" x14ac:dyDescent="0.3">
      <c r="A170" s="1" t="s">
        <v>6</v>
      </c>
      <c r="B170" s="956">
        <f t="shared" ref="B170:M170" si="46">B36/B15*100</f>
        <v>46.857142857142861</v>
      </c>
      <c r="C170" s="956">
        <f t="shared" si="46"/>
        <v>59.45945945945946</v>
      </c>
      <c r="D170" s="956">
        <f t="shared" si="46"/>
        <v>58.426966292134829</v>
      </c>
      <c r="E170" s="957">
        <f t="shared" si="46"/>
        <v>76.666666666666671</v>
      </c>
      <c r="F170" s="956">
        <f t="shared" si="46"/>
        <v>33.82352941176471</v>
      </c>
      <c r="G170" s="956">
        <f t="shared" si="46"/>
        <v>31.428571428571427</v>
      </c>
      <c r="H170" s="956">
        <f t="shared" si="46"/>
        <v>33.333333333333329</v>
      </c>
      <c r="I170" s="957">
        <f t="shared" si="46"/>
        <v>36</v>
      </c>
      <c r="J170" s="956">
        <f t="shared" si="46"/>
        <v>43.209876543209873</v>
      </c>
      <c r="K170" s="956">
        <f t="shared" si="46"/>
        <v>52.739726027397261</v>
      </c>
      <c r="L170" s="956">
        <f t="shared" si="46"/>
        <v>52.100840336134461</v>
      </c>
      <c r="M170" s="957">
        <f t="shared" si="46"/>
        <v>64.705882352941174</v>
      </c>
    </row>
    <row r="171" spans="1:13" ht="15" thickBot="1" x14ac:dyDescent="0.35">
      <c r="A171" s="3" t="s">
        <v>7</v>
      </c>
      <c r="B171" s="958">
        <f t="shared" ref="B171:M171" si="47">B37/B16*100</f>
        <v>48.592411260709916</v>
      </c>
      <c r="C171" s="958">
        <f t="shared" si="47"/>
        <v>68.78850102669405</v>
      </c>
      <c r="D171" s="958">
        <f t="shared" si="47"/>
        <v>68.318965517241381</v>
      </c>
      <c r="E171" s="958">
        <f t="shared" si="47"/>
        <v>71.868131868131869</v>
      </c>
      <c r="F171" s="960">
        <f t="shared" si="47"/>
        <v>34.920634920634917</v>
      </c>
      <c r="G171" s="958">
        <f t="shared" si="47"/>
        <v>30.4</v>
      </c>
      <c r="H171" s="958">
        <f t="shared" si="47"/>
        <v>35.514018691588781</v>
      </c>
      <c r="I171" s="958">
        <f t="shared" si="47"/>
        <v>37.5</v>
      </c>
      <c r="J171" s="960">
        <f t="shared" si="47"/>
        <v>46.023856858846919</v>
      </c>
      <c r="K171" s="958">
        <f t="shared" si="47"/>
        <v>60.947712418300661</v>
      </c>
      <c r="L171" s="958">
        <f t="shared" si="47"/>
        <v>62.171628721541161</v>
      </c>
      <c r="M171" s="961">
        <f t="shared" si="47"/>
        <v>63.959390862944169</v>
      </c>
    </row>
    <row r="172" spans="1:13" ht="15" thickBot="1" x14ac:dyDescent="0.35">
      <c r="A172" s="47"/>
      <c r="B172" s="47"/>
      <c r="C172" s="47"/>
      <c r="D172" s="47"/>
      <c r="E172" s="47"/>
      <c r="F172" s="47"/>
      <c r="G172" s="47"/>
      <c r="H172" s="47"/>
      <c r="I172" s="47"/>
      <c r="J172" s="47"/>
      <c r="K172" s="47"/>
      <c r="L172" s="47"/>
      <c r="M172" s="47"/>
    </row>
    <row r="173" spans="1:13" ht="15" thickBot="1" x14ac:dyDescent="0.35">
      <c r="A173" s="1114" t="s">
        <v>373</v>
      </c>
      <c r="B173" s="1097" t="s">
        <v>1</v>
      </c>
      <c r="C173" s="1098"/>
      <c r="D173" s="1098"/>
      <c r="E173" s="1099"/>
      <c r="F173" s="1097" t="s">
        <v>2</v>
      </c>
      <c r="G173" s="1098"/>
      <c r="H173" s="1098"/>
      <c r="I173" s="1099"/>
      <c r="J173" s="1097" t="s">
        <v>3</v>
      </c>
      <c r="K173" s="1098"/>
      <c r="L173" s="1098"/>
      <c r="M173" s="1191"/>
    </row>
    <row r="174" spans="1:13" ht="15" thickBot="1" x14ac:dyDescent="0.35">
      <c r="A174" s="1115"/>
      <c r="B174" s="8">
        <v>2001</v>
      </c>
      <c r="C174" s="8">
        <v>2010</v>
      </c>
      <c r="D174" s="8">
        <v>2014</v>
      </c>
      <c r="E174" s="8">
        <v>2015</v>
      </c>
      <c r="F174" s="9">
        <v>2001</v>
      </c>
      <c r="G174" s="8">
        <v>2010</v>
      </c>
      <c r="H174" s="8">
        <v>2014</v>
      </c>
      <c r="I174" s="8">
        <v>2015</v>
      </c>
      <c r="J174" s="9">
        <v>2001</v>
      </c>
      <c r="K174" s="8">
        <v>2010</v>
      </c>
      <c r="L174" s="8">
        <v>2014</v>
      </c>
      <c r="M174" s="10">
        <v>2015</v>
      </c>
    </row>
    <row r="175" spans="1:13" x14ac:dyDescent="0.3">
      <c r="A175" s="1" t="s">
        <v>4</v>
      </c>
      <c r="B175" s="956">
        <f t="shared" ref="B175:M175" si="48">B41/B6*100</f>
        <v>1.0441527446300716</v>
      </c>
      <c r="C175" s="956">
        <f t="shared" si="48"/>
        <v>0.52221893782638684</v>
      </c>
      <c r="D175" s="956">
        <f t="shared" si="48"/>
        <v>0.34502587694077053</v>
      </c>
      <c r="E175" s="957">
        <f t="shared" si="48"/>
        <v>0.53526448362720402</v>
      </c>
      <c r="F175" s="956">
        <f t="shared" si="48"/>
        <v>7.0247933884297522</v>
      </c>
      <c r="G175" s="956">
        <f t="shared" si="48"/>
        <v>9.9236641221374047</v>
      </c>
      <c r="H175" s="956">
        <f t="shared" si="48"/>
        <v>5.4968287526427062</v>
      </c>
      <c r="I175" s="957">
        <f t="shared" si="48"/>
        <v>6.3008130081300813</v>
      </c>
      <c r="J175" s="956">
        <f t="shared" si="48"/>
        <v>1.3187855787476281</v>
      </c>
      <c r="K175" s="956">
        <f t="shared" si="48"/>
        <v>0.87269967748055399</v>
      </c>
      <c r="L175" s="956">
        <f t="shared" si="48"/>
        <v>0.56844228477124781</v>
      </c>
      <c r="M175" s="957">
        <f t="shared" si="48"/>
        <v>0.81836327345309379</v>
      </c>
    </row>
    <row r="176" spans="1:13" x14ac:dyDescent="0.3">
      <c r="A176" s="1" t="s">
        <v>5</v>
      </c>
      <c r="B176" s="956">
        <f t="shared" ref="B176:M176" si="49">B42/B7*100</f>
        <v>1.9369607325233316</v>
      </c>
      <c r="C176" s="956">
        <f t="shared" si="49"/>
        <v>0.63909107047754299</v>
      </c>
      <c r="D176" s="956">
        <f t="shared" si="49"/>
        <v>0.9219190968955786</v>
      </c>
      <c r="E176" s="957">
        <f t="shared" si="49"/>
        <v>0.60903732809430255</v>
      </c>
      <c r="F176" s="956">
        <f t="shared" si="49"/>
        <v>8.778625954198473</v>
      </c>
      <c r="G176" s="956">
        <f t="shared" si="49"/>
        <v>6.8181818181818175</v>
      </c>
      <c r="H176" s="956">
        <f t="shared" si="49"/>
        <v>7.3943661971830981</v>
      </c>
      <c r="I176" s="957">
        <f t="shared" si="49"/>
        <v>8.235294117647058</v>
      </c>
      <c r="J176" s="956">
        <f t="shared" si="49"/>
        <v>2.2386803568422824</v>
      </c>
      <c r="K176" s="956">
        <f t="shared" si="49"/>
        <v>0.87134802665299849</v>
      </c>
      <c r="L176" s="956">
        <f t="shared" si="49"/>
        <v>1.2502232541525273</v>
      </c>
      <c r="M176" s="957">
        <f t="shared" si="49"/>
        <v>0.97287184284377926</v>
      </c>
    </row>
    <row r="177" spans="1:13" x14ac:dyDescent="0.3">
      <c r="A177" s="1" t="s">
        <v>6</v>
      </c>
      <c r="B177" s="956">
        <f t="shared" ref="B177:M177" si="50">B43/B8*100</f>
        <v>1.5255128879537085</v>
      </c>
      <c r="C177" s="956">
        <f t="shared" si="50"/>
        <v>0.76190476190476186</v>
      </c>
      <c r="D177" s="956">
        <f t="shared" si="50"/>
        <v>0.7293946024799417</v>
      </c>
      <c r="E177" s="957">
        <f t="shared" si="50"/>
        <v>0.5892462558310827</v>
      </c>
      <c r="F177" s="956">
        <f t="shared" si="50"/>
        <v>16.086956521739129</v>
      </c>
      <c r="G177" s="956">
        <f t="shared" si="50"/>
        <v>11.931818181818182</v>
      </c>
      <c r="H177" s="956">
        <f t="shared" si="50"/>
        <v>9.7297297297297298</v>
      </c>
      <c r="I177" s="957">
        <f t="shared" si="50"/>
        <v>15.135135135135137</v>
      </c>
      <c r="J177" s="956">
        <f t="shared" si="50"/>
        <v>2.3561507936507935</v>
      </c>
      <c r="K177" s="956">
        <f t="shared" si="50"/>
        <v>1.2111517367458866</v>
      </c>
      <c r="L177" s="956">
        <f t="shared" si="50"/>
        <v>1.1167985109353189</v>
      </c>
      <c r="M177" s="957">
        <f t="shared" si="50"/>
        <v>1.2212306247064348</v>
      </c>
    </row>
    <row r="178" spans="1:13" ht="15" thickBot="1" x14ac:dyDescent="0.35">
      <c r="A178" s="3" t="s">
        <v>7</v>
      </c>
      <c r="B178" s="958">
        <f t="shared" ref="B178:M178" si="51">B44/B9*100</f>
        <v>1.3973486205661052</v>
      </c>
      <c r="C178" s="958">
        <f t="shared" si="51"/>
        <v>0.60554499049144228</v>
      </c>
      <c r="D178" s="958">
        <f t="shared" si="51"/>
        <v>0.57899506595509009</v>
      </c>
      <c r="E178" s="958">
        <f t="shared" si="51"/>
        <v>0.57990043218994469</v>
      </c>
      <c r="F178" s="960">
        <f t="shared" si="51"/>
        <v>9.6311475409836067</v>
      </c>
      <c r="G178" s="958">
        <f t="shared" si="51"/>
        <v>9.5057034220532319</v>
      </c>
      <c r="H178" s="958">
        <f t="shared" si="51"/>
        <v>6.9002123142250529</v>
      </c>
      <c r="I178" s="958">
        <f t="shared" si="51"/>
        <v>9.9009900990099009</v>
      </c>
      <c r="J178" s="960">
        <f t="shared" si="51"/>
        <v>1.7891093452932285</v>
      </c>
      <c r="K178" s="958">
        <f t="shared" si="51"/>
        <v>0.94362332097636137</v>
      </c>
      <c r="L178" s="958">
        <f t="shared" si="51"/>
        <v>0.86521822726398767</v>
      </c>
      <c r="M178" s="961">
        <f t="shared" si="51"/>
        <v>0.94786729857819907</v>
      </c>
    </row>
    <row r="179" spans="1:13" ht="15" thickBot="1" x14ac:dyDescent="0.35">
      <c r="A179" s="47"/>
      <c r="B179" s="47"/>
      <c r="C179" s="47"/>
      <c r="D179" s="47"/>
      <c r="E179" s="47"/>
      <c r="F179" s="47"/>
      <c r="G179" s="47"/>
      <c r="H179" s="47"/>
      <c r="I179" s="47"/>
      <c r="J179" s="47"/>
      <c r="K179" s="47"/>
      <c r="L179" s="47"/>
      <c r="M179" s="47"/>
    </row>
    <row r="180" spans="1:13" ht="15" thickBot="1" x14ac:dyDescent="0.35">
      <c r="A180" s="1114" t="s">
        <v>374</v>
      </c>
      <c r="B180" s="1097" t="s">
        <v>1</v>
      </c>
      <c r="C180" s="1098"/>
      <c r="D180" s="1098"/>
      <c r="E180" s="1099"/>
      <c r="F180" s="1097" t="s">
        <v>2</v>
      </c>
      <c r="G180" s="1098"/>
      <c r="H180" s="1098"/>
      <c r="I180" s="1099"/>
      <c r="J180" s="1097" t="s">
        <v>3</v>
      </c>
      <c r="K180" s="1098"/>
      <c r="L180" s="1098"/>
      <c r="M180" s="1191"/>
    </row>
    <row r="181" spans="1:13" ht="15" thickBot="1" x14ac:dyDescent="0.35">
      <c r="A181" s="1115"/>
      <c r="B181" s="8">
        <v>2001</v>
      </c>
      <c r="C181" s="8">
        <v>2010</v>
      </c>
      <c r="D181" s="8">
        <v>2014</v>
      </c>
      <c r="E181" s="8">
        <v>2015</v>
      </c>
      <c r="F181" s="9">
        <v>2001</v>
      </c>
      <c r="G181" s="8">
        <v>2010</v>
      </c>
      <c r="H181" s="8">
        <v>2014</v>
      </c>
      <c r="I181" s="8">
        <v>2015</v>
      </c>
      <c r="J181" s="9">
        <v>2001</v>
      </c>
      <c r="K181" s="8">
        <v>2010</v>
      </c>
      <c r="L181" s="8">
        <v>2014</v>
      </c>
      <c r="M181" s="10">
        <v>2015</v>
      </c>
    </row>
    <row r="182" spans="1:13" x14ac:dyDescent="0.3">
      <c r="A182" s="1" t="s">
        <v>4</v>
      </c>
      <c r="B182" s="956">
        <f t="shared" ref="B182:M182" si="52">B41/B13*100</f>
        <v>30.434782608695656</v>
      </c>
      <c r="C182" s="956">
        <f t="shared" si="52"/>
        <v>22.844827586206897</v>
      </c>
      <c r="D182" s="956">
        <f t="shared" si="52"/>
        <v>15.384615384615385</v>
      </c>
      <c r="E182" s="957">
        <f t="shared" si="52"/>
        <v>25.888324873096447</v>
      </c>
      <c r="F182" s="956">
        <f t="shared" si="52"/>
        <v>49.275362318840585</v>
      </c>
      <c r="G182" s="956">
        <f t="shared" si="52"/>
        <v>63.934426229508205</v>
      </c>
      <c r="H182" s="956">
        <f t="shared" si="52"/>
        <v>56.521739130434781</v>
      </c>
      <c r="I182" s="957">
        <f t="shared" si="52"/>
        <v>65.957446808510639</v>
      </c>
      <c r="J182" s="956">
        <f t="shared" si="52"/>
        <v>33.574879227053138</v>
      </c>
      <c r="K182" s="956">
        <f t="shared" si="52"/>
        <v>31.399317406143346</v>
      </c>
      <c r="L182" s="956">
        <f t="shared" si="52"/>
        <v>22.142857142857142</v>
      </c>
      <c r="M182" s="957">
        <f t="shared" si="52"/>
        <v>33.606557377049178</v>
      </c>
    </row>
    <row r="183" spans="1:13" x14ac:dyDescent="0.3">
      <c r="A183" s="1" t="s">
        <v>5</v>
      </c>
      <c r="B183" s="956">
        <f t="shared" ref="B183:M183" si="53">B42/B14*100</f>
        <v>37.037037037037038</v>
      </c>
      <c r="C183" s="956">
        <f t="shared" si="53"/>
        <v>25</v>
      </c>
      <c r="D183" s="956">
        <f t="shared" si="53"/>
        <v>34.751773049645394</v>
      </c>
      <c r="E183" s="957">
        <f t="shared" si="53"/>
        <v>22.463768115942027</v>
      </c>
      <c r="F183" s="956">
        <f t="shared" si="53"/>
        <v>44.230769230769226</v>
      </c>
      <c r="G183" s="956">
        <f t="shared" si="53"/>
        <v>51.724137931034484</v>
      </c>
      <c r="H183" s="956">
        <f t="shared" si="53"/>
        <v>67.741935483870961</v>
      </c>
      <c r="I183" s="957">
        <f t="shared" si="53"/>
        <v>53.846153846153847</v>
      </c>
      <c r="J183" s="956">
        <f t="shared" si="53"/>
        <v>38.108882521489974</v>
      </c>
      <c r="K183" s="956">
        <f t="shared" si="53"/>
        <v>29.47976878612717</v>
      </c>
      <c r="L183" s="956">
        <f t="shared" si="53"/>
        <v>40.697674418604649</v>
      </c>
      <c r="M183" s="957">
        <f t="shared" si="53"/>
        <v>29.378531073446329</v>
      </c>
    </row>
    <row r="184" spans="1:13" x14ac:dyDescent="0.3">
      <c r="A184" s="1" t="s">
        <v>6</v>
      </c>
      <c r="B184" s="956">
        <f t="shared" ref="B184:M184" si="54">B43/B15*100</f>
        <v>33.142857142857139</v>
      </c>
      <c r="C184" s="956">
        <f t="shared" si="54"/>
        <v>28.828828828828829</v>
      </c>
      <c r="D184" s="956">
        <f t="shared" si="54"/>
        <v>33.707865168539328</v>
      </c>
      <c r="E184" s="957">
        <f t="shared" si="54"/>
        <v>20</v>
      </c>
      <c r="F184" s="956">
        <f t="shared" si="54"/>
        <v>54.411764705882348</v>
      </c>
      <c r="G184" s="956">
        <f t="shared" si="54"/>
        <v>60</v>
      </c>
      <c r="H184" s="956">
        <f t="shared" si="54"/>
        <v>60</v>
      </c>
      <c r="I184" s="957">
        <f t="shared" si="54"/>
        <v>56.000000000000007</v>
      </c>
      <c r="J184" s="956">
        <f t="shared" si="54"/>
        <v>39.094650205761319</v>
      </c>
      <c r="K184" s="956">
        <f t="shared" si="54"/>
        <v>36.301369863013697</v>
      </c>
      <c r="L184" s="956">
        <f t="shared" si="54"/>
        <v>40.336134453781511</v>
      </c>
      <c r="M184" s="957">
        <f t="shared" si="54"/>
        <v>30.588235294117649</v>
      </c>
    </row>
    <row r="185" spans="1:13" ht="15" thickBot="1" x14ac:dyDescent="0.35">
      <c r="A185" s="3" t="s">
        <v>7</v>
      </c>
      <c r="B185" s="958">
        <f t="shared" ref="B185:M185" si="55">B44/B16*100</f>
        <v>33.414932680538556</v>
      </c>
      <c r="C185" s="958">
        <f t="shared" si="55"/>
        <v>24.845995893223819</v>
      </c>
      <c r="D185" s="958">
        <f t="shared" si="55"/>
        <v>24.78448275862069</v>
      </c>
      <c r="E185" s="958">
        <f t="shared" si="55"/>
        <v>23.296703296703296</v>
      </c>
      <c r="F185" s="960">
        <f t="shared" si="55"/>
        <v>49.735449735449734</v>
      </c>
      <c r="G185" s="958">
        <f t="shared" si="55"/>
        <v>60</v>
      </c>
      <c r="H185" s="958">
        <f t="shared" si="55"/>
        <v>60.747663551401864</v>
      </c>
      <c r="I185" s="958">
        <f t="shared" si="55"/>
        <v>58.82352941176471</v>
      </c>
      <c r="J185" s="960">
        <f t="shared" si="55"/>
        <v>36.481113320079523</v>
      </c>
      <c r="K185" s="958">
        <f t="shared" si="55"/>
        <v>32.026143790849673</v>
      </c>
      <c r="L185" s="958">
        <f t="shared" si="55"/>
        <v>31.523642732049034</v>
      </c>
      <c r="M185" s="961">
        <f t="shared" si="55"/>
        <v>31.472081218274113</v>
      </c>
    </row>
    <row r="186" spans="1:13" x14ac:dyDescent="0.3">
      <c r="A186" s="47"/>
    </row>
    <row r="187" spans="1:13" ht="16.2" thickBot="1" x14ac:dyDescent="0.35">
      <c r="A187" s="7" t="s">
        <v>17</v>
      </c>
    </row>
    <row r="188" spans="1:13" ht="15" thickBot="1" x14ac:dyDescent="0.35">
      <c r="A188" s="1114" t="s">
        <v>38</v>
      </c>
      <c r="B188" s="1097" t="s">
        <v>1</v>
      </c>
      <c r="C188" s="1098"/>
      <c r="D188" s="1098"/>
      <c r="E188" s="1099"/>
      <c r="F188" s="1097" t="s">
        <v>2</v>
      </c>
      <c r="G188" s="1098"/>
      <c r="H188" s="1098"/>
      <c r="I188" s="1099"/>
      <c r="J188" s="1097" t="s">
        <v>3</v>
      </c>
      <c r="K188" s="1098"/>
      <c r="L188" s="1098"/>
      <c r="M188" s="1191"/>
    </row>
    <row r="189" spans="1:13" ht="28.5" customHeight="1" thickBot="1" x14ac:dyDescent="0.35">
      <c r="A189" s="1115"/>
      <c r="B189" s="67" t="s">
        <v>32</v>
      </c>
      <c r="C189" s="67" t="s">
        <v>159</v>
      </c>
      <c r="D189" s="67" t="s">
        <v>160</v>
      </c>
      <c r="E189" s="69" t="s">
        <v>161</v>
      </c>
      <c r="F189" s="67" t="s">
        <v>32</v>
      </c>
      <c r="G189" s="67" t="s">
        <v>159</v>
      </c>
      <c r="H189" s="67" t="s">
        <v>160</v>
      </c>
      <c r="I189" s="69" t="s">
        <v>161</v>
      </c>
      <c r="J189" s="67" t="s">
        <v>32</v>
      </c>
      <c r="K189" s="67" t="s">
        <v>159</v>
      </c>
      <c r="L189" s="67" t="s">
        <v>160</v>
      </c>
      <c r="M189" s="69" t="s">
        <v>161</v>
      </c>
    </row>
    <row r="190" spans="1:13" x14ac:dyDescent="0.3">
      <c r="A190" s="1" t="s">
        <v>4</v>
      </c>
      <c r="B190" s="956">
        <f>(C112-B112)/B112*100</f>
        <v>-33.661941347427614</v>
      </c>
      <c r="C190" s="956">
        <f>(E112-B112)/B112*100</f>
        <v>-40.463734418394367</v>
      </c>
      <c r="D190" s="956">
        <f>(E112-C112)/C112*100</f>
        <v>-10.253229004769805</v>
      </c>
      <c r="E190" s="957">
        <f>(E112-D112)/D112*100</f>
        <v>-7.3386940515404007</v>
      </c>
      <c r="F190" s="956">
        <f>(G112-F112)/F112*100</f>
        <v>7.9716964690299461</v>
      </c>
      <c r="G190" s="956">
        <f>(I112-F112)/F112*100</f>
        <v>-29.925381445595267</v>
      </c>
      <c r="H190" s="956">
        <f>(I112-G112)/G112*100</f>
        <v>-35.099085365853647</v>
      </c>
      <c r="I190" s="957">
        <f>(I112-H112)/H112*100</f>
        <v>6.3656806780833906</v>
      </c>
      <c r="J190" s="956">
        <f>(K112-J112)/J112*100</f>
        <v>-29.494510726187805</v>
      </c>
      <c r="K190" s="956">
        <f>(M112-J112)/J112*100</f>
        <v>-37.977817949007644</v>
      </c>
      <c r="L190" s="956">
        <f>(M112-K112)/K112*100</f>
        <v>-12.032123044880128</v>
      </c>
      <c r="M190" s="957">
        <f>(M112-L112)/L112*100</f>
        <v>-3.1563208103366018</v>
      </c>
    </row>
    <row r="191" spans="1:13" x14ac:dyDescent="0.3">
      <c r="A191" s="1" t="s">
        <v>5</v>
      </c>
      <c r="B191" s="956">
        <f t="shared" ref="B191:B193" si="56">(C113-B113)/B113*100</f>
        <v>-52.070788939882952</v>
      </c>
      <c r="C191" s="956">
        <f t="shared" ref="C191:C193" si="57">(E113-B113)/B113*100</f>
        <v>-49.152565300009663</v>
      </c>
      <c r="D191" s="956">
        <f t="shared" ref="D191:D193" si="58">(E113-C113)/C113*100</f>
        <v>6.088611882663769</v>
      </c>
      <c r="E191" s="957">
        <f t="shared" ref="E191:E193" si="59">(E113-D113)/D113*100</f>
        <v>2.214366750601839</v>
      </c>
      <c r="F191" s="956">
        <f t="shared" ref="F191" si="60">(G113-F113)/F113*100</f>
        <v>-34.837049742710136</v>
      </c>
      <c r="G191" s="956">
        <f t="shared" ref="G191:G193" si="61">(I113-F113)/F113*100</f>
        <v>-20.517943026267119</v>
      </c>
      <c r="H191" s="956">
        <f t="shared" ref="H191:H193" si="62">(I113-G113)/G113*100</f>
        <v>21.974306964164992</v>
      </c>
      <c r="I191" s="957">
        <f t="shared" ref="I191:I193" si="63">(I113-H113)/H113*100</f>
        <v>42.696078431372534</v>
      </c>
      <c r="J191" s="956">
        <f t="shared" ref="J191" si="64">(K113-J113)/J113*100</f>
        <v>-50.665895443963691</v>
      </c>
      <c r="K191" s="956">
        <f t="shared" ref="K191:K193" si="65">(M113-J113)/J113*100</f>
        <v>-44.114219418764463</v>
      </c>
      <c r="L191" s="956">
        <f t="shared" ref="L191:L193" si="66">(M113-K113)/K113*100</f>
        <v>13.280216767201065</v>
      </c>
      <c r="M191" s="957">
        <f t="shared" ref="M191:M193" si="67">(M113-L113)/L113*100</f>
        <v>8.3642463146350234</v>
      </c>
    </row>
    <row r="192" spans="1:13" x14ac:dyDescent="0.3">
      <c r="A192" s="1" t="s">
        <v>6</v>
      </c>
      <c r="B192" s="956">
        <f t="shared" si="56"/>
        <v>-44.176984126984124</v>
      </c>
      <c r="C192" s="956">
        <f t="shared" si="57"/>
        <v>-37.25045693864746</v>
      </c>
      <c r="D192" s="956">
        <f t="shared" si="58"/>
        <v>12.408013218226831</v>
      </c>
      <c r="E192" s="957">
        <f t="shared" si="59"/>
        <v>32.81338400281814</v>
      </c>
      <c r="F192" s="956">
        <f t="shared" ref="F192" si="68">(G114-F114)/F114*100</f>
        <v>-30.925324675324685</v>
      </c>
      <c r="G192" s="956">
        <f t="shared" si="61"/>
        <v>-9.4208494208494287</v>
      </c>
      <c r="H192" s="956">
        <f t="shared" si="62"/>
        <v>31.132213294375454</v>
      </c>
      <c r="I192" s="957">
        <f t="shared" si="63"/>
        <v>64.516129032258064</v>
      </c>
      <c r="J192" s="956">
        <f t="shared" ref="J192" si="69">(K114-J114)/J114*100</f>
        <v>-45.453747714808046</v>
      </c>
      <c r="K192" s="956">
        <f t="shared" si="65"/>
        <v>-34.851667449506813</v>
      </c>
      <c r="L192" s="956">
        <f t="shared" si="66"/>
        <v>19.436862884490882</v>
      </c>
      <c r="M192" s="957">
        <f t="shared" si="67"/>
        <v>41.151042323011303</v>
      </c>
    </row>
    <row r="193" spans="1:13" ht="15" thickBot="1" x14ac:dyDescent="0.35">
      <c r="A193" s="3" t="s">
        <v>7</v>
      </c>
      <c r="B193" s="958">
        <f t="shared" si="56"/>
        <v>-42.575908030145797</v>
      </c>
      <c r="C193" s="958">
        <f t="shared" si="57"/>
        <v>-41.444911160374119</v>
      </c>
      <c r="D193" s="958">
        <f t="shared" si="58"/>
        <v>1.969551160452673</v>
      </c>
      <c r="E193" s="958">
        <f t="shared" si="59"/>
        <v>6.3384117872875319</v>
      </c>
      <c r="F193" s="960">
        <f t="shared" ref="F193" si="70">(G115-F115)/F115*100</f>
        <v>-17.953493184345984</v>
      </c>
      <c r="G193" s="958">
        <f t="shared" si="61"/>
        <v>-11.254798949282696</v>
      </c>
      <c r="H193" s="958">
        <f t="shared" si="62"/>
        <v>8.1645087585681502</v>
      </c>
      <c r="I193" s="958">
        <f t="shared" si="63"/>
        <v>52.619261926192607</v>
      </c>
      <c r="J193" s="960">
        <f t="shared" ref="J193" si="71">(K115-J115)/J115*100</f>
        <v>-40.573017724846707</v>
      </c>
      <c r="K193" s="958">
        <f t="shared" si="65"/>
        <v>-39.020961796531282</v>
      </c>
      <c r="L193" s="958">
        <f t="shared" si="66"/>
        <v>2.6117024100756732</v>
      </c>
      <c r="M193" s="961">
        <f t="shared" si="67"/>
        <v>10.420597819062348</v>
      </c>
    </row>
    <row r="194" spans="1:13" ht="15" thickBot="1" x14ac:dyDescent="0.35"/>
    <row r="195" spans="1:13" ht="15" thickBot="1" x14ac:dyDescent="0.35">
      <c r="A195" s="1114" t="s">
        <v>39</v>
      </c>
      <c r="B195" s="1097" t="s">
        <v>1</v>
      </c>
      <c r="C195" s="1098"/>
      <c r="D195" s="1098"/>
      <c r="E195" s="1099"/>
      <c r="F195" s="1097" t="s">
        <v>2</v>
      </c>
      <c r="G195" s="1098"/>
      <c r="H195" s="1098"/>
      <c r="I195" s="1099"/>
      <c r="J195" s="1097" t="s">
        <v>3</v>
      </c>
      <c r="K195" s="1098"/>
      <c r="L195" s="1098"/>
      <c r="M195" s="1191"/>
    </row>
    <row r="196" spans="1:13" ht="29.25" customHeight="1" thickBot="1" x14ac:dyDescent="0.35">
      <c r="A196" s="1115"/>
      <c r="B196" s="67" t="s">
        <v>32</v>
      </c>
      <c r="C196" s="67" t="s">
        <v>159</v>
      </c>
      <c r="D196" s="67" t="s">
        <v>160</v>
      </c>
      <c r="E196" s="69" t="s">
        <v>161</v>
      </c>
      <c r="F196" s="67" t="s">
        <v>32</v>
      </c>
      <c r="G196" s="67" t="s">
        <v>159</v>
      </c>
      <c r="H196" s="67" t="s">
        <v>160</v>
      </c>
      <c r="I196" s="69" t="s">
        <v>161</v>
      </c>
      <c r="J196" s="67" t="s">
        <v>32</v>
      </c>
      <c r="K196" s="67" t="s">
        <v>159</v>
      </c>
      <c r="L196" s="67" t="s">
        <v>160</v>
      </c>
      <c r="M196" s="69" t="s">
        <v>161</v>
      </c>
    </row>
    <row r="197" spans="1:13" x14ac:dyDescent="0.3">
      <c r="A197" s="1" t="s">
        <v>4</v>
      </c>
      <c r="B197" s="956">
        <f>(C119-B119)/B119*100</f>
        <v>-0.43840259357498446</v>
      </c>
      <c r="C197" s="956">
        <f>(E119-B119)/B119*100</f>
        <v>-1.2104646622413144</v>
      </c>
      <c r="D197" s="956">
        <f>(E119-C119)/C119*100</f>
        <v>-0.77546171292798716</v>
      </c>
      <c r="E197" s="957">
        <f>(E119-D119)/D119*100</f>
        <v>0.50761421319795375</v>
      </c>
      <c r="F197" s="956">
        <f>(G119-F119)/F119*100</f>
        <v>-0.83090051650572139</v>
      </c>
      <c r="G197" s="956">
        <f>(I119-F119)/F119*100</f>
        <v>4.5759253861847933</v>
      </c>
      <c r="H197" s="956">
        <f>(I119-G119)/G119*100</f>
        <v>5.4521276595744705</v>
      </c>
      <c r="I197" s="957">
        <f>(I119-H119)/H119*100</f>
        <v>8.2842915346310555</v>
      </c>
      <c r="J197" s="956">
        <f>(K119-J119)/J119*100</f>
        <v>-0.35900573121257673</v>
      </c>
      <c r="K197" s="956">
        <f>(M119-J119)/J119*100</f>
        <v>4.2530157748195005E-2</v>
      </c>
      <c r="L197" s="956">
        <f>(M119-K119)/K119*100</f>
        <v>0.40298261966114585</v>
      </c>
      <c r="M197" s="957">
        <f>(M119-L119)/L119*100</f>
        <v>2.0943935593022411</v>
      </c>
    </row>
    <row r="198" spans="1:13" x14ac:dyDescent="0.3">
      <c r="A198" s="1" t="s">
        <v>5</v>
      </c>
      <c r="B198" s="956">
        <f t="shared" ref="B198" si="72">(C120-B120)/B120*100</f>
        <v>-1.9467213114754165</v>
      </c>
      <c r="C198" s="956">
        <f t="shared" ref="C198:C200" si="73">(E120-B120)/B120*100</f>
        <v>-1.9173200285103391</v>
      </c>
      <c r="D198" s="956">
        <f t="shared" ref="D198:D200" si="74">(E120-C120)/C120*100</f>
        <v>2.9985007496254875E-2</v>
      </c>
      <c r="E198" s="957">
        <f t="shared" ref="E198:E200" si="75">(E120-D120)/D120*100</f>
        <v>1.5309246785069616E-2</v>
      </c>
      <c r="F198" s="956">
        <f t="shared" ref="F198" si="76">(G120-F120)/F120*100</f>
        <v>-1.8867924528301856</v>
      </c>
      <c r="G198" s="956">
        <f t="shared" ref="G198:G200" si="77">(I120-F120)/F120*100</f>
        <v>3.1446540880503275</v>
      </c>
      <c r="H198" s="956">
        <f t="shared" ref="H198:H200" si="78">(I120-G120)/G120*100</f>
        <v>5.1282051282051384</v>
      </c>
      <c r="I198" s="957">
        <f t="shared" ref="I198:I200" si="79">(I120-H120)/H120*100</f>
        <v>1.8429487179487343</v>
      </c>
      <c r="J198" s="956">
        <f t="shared" ref="J198" si="80">(K120-J120)/J120*100</f>
        <v>-1.9504633965188665</v>
      </c>
      <c r="K198" s="956">
        <f t="shared" ref="K198:K200" si="81">(M120-J120)/J120*100</f>
        <v>-0.86166082757313989</v>
      </c>
      <c r="L198" s="956">
        <f t="shared" ref="L198:L200" si="82">(M120-K120)/K120*100</f>
        <v>1.110461718293394</v>
      </c>
      <c r="M198" s="957">
        <f t="shared" ref="M198:M200" si="83">(M120-L120)/L120*100</f>
        <v>0.52600818234949664</v>
      </c>
    </row>
    <row r="199" spans="1:13" x14ac:dyDescent="0.3">
      <c r="A199" s="1" t="s">
        <v>6</v>
      </c>
      <c r="B199" s="956">
        <f t="shared" ref="B199" si="84">(C121-B121)/B121*100</f>
        <v>-2.7777777777777684</v>
      </c>
      <c r="C199" s="956">
        <f t="shared" si="73"/>
        <v>-1.9675925925925875</v>
      </c>
      <c r="D199" s="956">
        <f t="shared" si="74"/>
        <v>0.8333333333333286</v>
      </c>
      <c r="E199" s="957">
        <f t="shared" si="75"/>
        <v>-2.4547101449275477</v>
      </c>
      <c r="F199" s="956">
        <f t="shared" ref="F199" si="85">(G121-F121)/F121*100</f>
        <v>2.6938775510204191</v>
      </c>
      <c r="G199" s="956">
        <f t="shared" si="77"/>
        <v>-0.91428571428571104</v>
      </c>
      <c r="H199" s="956">
        <f t="shared" si="78"/>
        <v>-3.5135135135135207</v>
      </c>
      <c r="I199" s="957">
        <f t="shared" si="79"/>
        <v>-1.2903225806451704</v>
      </c>
      <c r="J199" s="956">
        <f t="shared" ref="J199" si="86">(K121-J121)/J121*100</f>
        <v>-1.4684931506849277</v>
      </c>
      <c r="K199" s="956">
        <f t="shared" si="81"/>
        <v>-1.6564705882352977</v>
      </c>
      <c r="L199" s="956">
        <f t="shared" si="82"/>
        <v>-0.19077901430843383</v>
      </c>
      <c r="M199" s="957">
        <f t="shared" si="83"/>
        <v>-2.1138211382114016</v>
      </c>
    </row>
    <row r="200" spans="1:13" ht="15" thickBot="1" x14ac:dyDescent="0.35">
      <c r="A200" s="3" t="s">
        <v>7</v>
      </c>
      <c r="B200" s="958">
        <f t="shared" ref="B200" si="87">(C122-B122)/B122*100</f>
        <v>-1.4700392010453784</v>
      </c>
      <c r="C200" s="958">
        <f t="shared" si="73"/>
        <v>-1.6283716283716414</v>
      </c>
      <c r="D200" s="958">
        <f t="shared" si="74"/>
        <v>-0.16069470244622586</v>
      </c>
      <c r="E200" s="958">
        <f t="shared" si="75"/>
        <v>-0.20099558561096964</v>
      </c>
      <c r="F200" s="960">
        <f t="shared" ref="F200" si="88">(G122-F122)/F122*100</f>
        <v>0.28571428571429386</v>
      </c>
      <c r="G200" s="958">
        <f t="shared" si="77"/>
        <v>2.1008403361344694</v>
      </c>
      <c r="H200" s="958">
        <f t="shared" si="78"/>
        <v>1.8099547511312288</v>
      </c>
      <c r="I200" s="958">
        <f t="shared" si="79"/>
        <v>2.994652406417134</v>
      </c>
      <c r="J200" s="960">
        <f t="shared" ref="J200" si="89">(K122-J122)/J122*100</f>
        <v>-1.0858413132694893</v>
      </c>
      <c r="K200" s="958">
        <f t="shared" si="81"/>
        <v>-0.70501974055272099</v>
      </c>
      <c r="L200" s="958">
        <f t="shared" si="82"/>
        <v>0.38500208440619937</v>
      </c>
      <c r="M200" s="961">
        <f t="shared" si="83"/>
        <v>0.62763833511906719</v>
      </c>
    </row>
    <row r="201" spans="1:13" ht="15" thickBot="1" x14ac:dyDescent="0.35"/>
    <row r="202" spans="1:13" ht="15" thickBot="1" x14ac:dyDescent="0.35">
      <c r="A202" s="1114" t="s">
        <v>40</v>
      </c>
      <c r="B202" s="1097" t="s">
        <v>1</v>
      </c>
      <c r="C202" s="1098"/>
      <c r="D202" s="1098"/>
      <c r="E202" s="1099"/>
      <c r="F202" s="1097" t="s">
        <v>2</v>
      </c>
      <c r="G202" s="1098"/>
      <c r="H202" s="1098"/>
      <c r="I202" s="1099"/>
      <c r="J202" s="1097" t="s">
        <v>3</v>
      </c>
      <c r="K202" s="1098"/>
      <c r="L202" s="1098"/>
      <c r="M202" s="1191"/>
    </row>
    <row r="203" spans="1:13" ht="27.75" customHeight="1" thickBot="1" x14ac:dyDescent="0.35">
      <c r="A203" s="1115"/>
      <c r="B203" s="67" t="s">
        <v>32</v>
      </c>
      <c r="C203" s="67" t="s">
        <v>159</v>
      </c>
      <c r="D203" s="67" t="s">
        <v>160</v>
      </c>
      <c r="E203" s="69" t="s">
        <v>161</v>
      </c>
      <c r="F203" s="67" t="s">
        <v>32</v>
      </c>
      <c r="G203" s="67" t="s">
        <v>159</v>
      </c>
      <c r="H203" s="67" t="s">
        <v>160</v>
      </c>
      <c r="I203" s="69" t="s">
        <v>161</v>
      </c>
      <c r="J203" s="67" t="s">
        <v>32</v>
      </c>
      <c r="K203" s="67" t="s">
        <v>159</v>
      </c>
      <c r="L203" s="67" t="s">
        <v>160</v>
      </c>
      <c r="M203" s="69" t="s">
        <v>161</v>
      </c>
    </row>
    <row r="204" spans="1:13" x14ac:dyDescent="0.3">
      <c r="A204" s="1" t="s">
        <v>4</v>
      </c>
      <c r="B204" s="956">
        <f>(C126-B126)/B126*100</f>
        <v>-33.369832967051785</v>
      </c>
      <c r="C204" s="956">
        <f>(E126-B126)/B126*100</f>
        <v>-39.734238674113811</v>
      </c>
      <c r="D204" s="956">
        <f>(E126-C126)/C126*100</f>
        <v>-9.5518381394944818</v>
      </c>
      <c r="E204" s="957">
        <f>(E126-D126)/D126*100</f>
        <v>-7.8066804452194827</v>
      </c>
      <c r="F204" s="956">
        <f>(G126-F126)/F126*100</f>
        <v>8.8763506287568799</v>
      </c>
      <c r="G204" s="956">
        <f>(I126-F126)/F126*100</f>
        <v>-32.991634264168731</v>
      </c>
      <c r="H204" s="956">
        <f>(I126-G126)/G126*100</f>
        <v>-38.454618152738909</v>
      </c>
      <c r="I204" s="957">
        <f>(I126-H126)/H126*100</f>
        <v>-1.7718275008837054</v>
      </c>
      <c r="J204" s="956">
        <f>(K126-J126)/J126*100</f>
        <v>-29.240479993987702</v>
      </c>
      <c r="K204" s="956">
        <f>(M126-J126)/J126*100</f>
        <v>-38.004184866981014</v>
      </c>
      <c r="L204" s="956">
        <f>(M126-K126)/K126*100</f>
        <v>-12.385195479348473</v>
      </c>
      <c r="M204" s="957">
        <f>(M126-L126)/L126*100</f>
        <v>-5.1429997148559945</v>
      </c>
    </row>
    <row r="205" spans="1:13" x14ac:dyDescent="0.3">
      <c r="A205" s="1" t="s">
        <v>5</v>
      </c>
      <c r="B205" s="956">
        <f t="shared" ref="B205:B207" si="90">(C127-B127)/B127*100</f>
        <v>-51.1192163065055</v>
      </c>
      <c r="C205" s="956">
        <f t="shared" ref="C205:C207" si="91">(E127-B127)/B127*100</f>
        <v>-48.15859974995535</v>
      </c>
      <c r="D205" s="956">
        <f t="shared" ref="D205:D207" si="92">(E127-C127)/C127*100</f>
        <v>6.0568107400130984</v>
      </c>
      <c r="E205" s="957">
        <f t="shared" ref="E205:E207" si="93">(E127-D127)/D127*100</f>
        <v>2.1987208962086586</v>
      </c>
      <c r="F205" s="956">
        <f t="shared" ref="F205" si="94">(G127-F127)/F127*100</f>
        <v>-33.583916083916094</v>
      </c>
      <c r="G205" s="956">
        <f t="shared" ref="G205:G207" si="95">(I127-F127)/F127*100</f>
        <v>-22.941176470588232</v>
      </c>
      <c r="H205" s="956">
        <f t="shared" ref="H205:H207" si="96">(I127-G127)/G127*100</f>
        <v>16.024340770791099</v>
      </c>
      <c r="I205" s="957">
        <f t="shared" ref="I205:I207" si="97">(I127-H127)/H127*100</f>
        <v>40.113851992409884</v>
      </c>
      <c r="J205" s="956">
        <f t="shared" ref="J205" si="98">(K127-J127)/J127*100</f>
        <v>-49.684510233284726</v>
      </c>
      <c r="K205" s="956">
        <f t="shared" ref="K205:K207" si="99">(M127-J127)/J127*100</f>
        <v>-43.628488183531196</v>
      </c>
      <c r="L205" s="956">
        <f t="shared" ref="L205:L207" si="100">(M127-K127)/K127*100</f>
        <v>12.0360987795844</v>
      </c>
      <c r="M205" s="957">
        <f t="shared" ref="M205:M207" si="101">(M127-L127)/L127*100</f>
        <v>7.7972240955467971</v>
      </c>
    </row>
    <row r="206" spans="1:13" x14ac:dyDescent="0.3">
      <c r="A206" s="1" t="s">
        <v>6</v>
      </c>
      <c r="B206" s="956">
        <f t="shared" si="90"/>
        <v>-42.582040816326518</v>
      </c>
      <c r="C206" s="956">
        <f t="shared" si="91"/>
        <v>-35.991021009434945</v>
      </c>
      <c r="D206" s="956">
        <f t="shared" si="92"/>
        <v>11.479021373448081</v>
      </c>
      <c r="E206" s="957">
        <f t="shared" si="93"/>
        <v>36.155609563665351</v>
      </c>
      <c r="F206" s="956">
        <f t="shared" ref="F206" si="102">(G128-F128)/F128*100</f>
        <v>-32.737299465240639</v>
      </c>
      <c r="G206" s="956">
        <f t="shared" si="95"/>
        <v>-8.5850556438791692</v>
      </c>
      <c r="H206" s="956">
        <f t="shared" si="96"/>
        <v>35.907335907335906</v>
      </c>
      <c r="I206" s="957">
        <f t="shared" si="97"/>
        <v>66.666666666666657</v>
      </c>
      <c r="J206" s="956">
        <f t="shared" ref="J206" si="103">(K128-J128)/J128*100</f>
        <v>-44.640801679192904</v>
      </c>
      <c r="K206" s="956">
        <f t="shared" si="99"/>
        <v>-33.754327366351795</v>
      </c>
      <c r="L206" s="956">
        <f t="shared" si="100"/>
        <v>19.665158895101563</v>
      </c>
      <c r="M206" s="957">
        <f t="shared" si="101"/>
        <v>44.199154532644442</v>
      </c>
    </row>
    <row r="207" spans="1:13" ht="15" thickBot="1" x14ac:dyDescent="0.35">
      <c r="A207" s="3" t="s">
        <v>7</v>
      </c>
      <c r="B207" s="958">
        <f t="shared" si="90"/>
        <v>-41.719156788233036</v>
      </c>
      <c r="C207" s="958">
        <f t="shared" si="91"/>
        <v>-40.475633260418888</v>
      </c>
      <c r="D207" s="958">
        <f t="shared" si="92"/>
        <v>2.1336745648921411</v>
      </c>
      <c r="E207" s="958">
        <f t="shared" si="93"/>
        <v>6.5525777649498114</v>
      </c>
      <c r="F207" s="960">
        <f t="shared" ref="F207" si="104">(G129-F129)/F129*100</f>
        <v>-18.187243916014506</v>
      </c>
      <c r="G207" s="958">
        <f t="shared" si="95"/>
        <v>-13.08083189271308</v>
      </c>
      <c r="H207" s="958">
        <f t="shared" si="96"/>
        <v>6.2415841584158382</v>
      </c>
      <c r="I207" s="958">
        <f t="shared" si="97"/>
        <v>48.181734061256606</v>
      </c>
      <c r="J207" s="960">
        <f t="shared" ref="J207" si="105">(K129-J129)/J129*100</f>
        <v>-39.920651336313156</v>
      </c>
      <c r="K207" s="958">
        <f t="shared" si="99"/>
        <v>-38.587995038483356</v>
      </c>
      <c r="L207" s="958">
        <f t="shared" si="100"/>
        <v>2.2181603620401456</v>
      </c>
      <c r="M207" s="961">
        <f t="shared" si="101"/>
        <v>9.7318784838514283</v>
      </c>
    </row>
    <row r="208" spans="1:13" ht="15" thickBot="1" x14ac:dyDescent="0.35"/>
    <row r="209" spans="1:13" ht="15" thickBot="1" x14ac:dyDescent="0.35">
      <c r="A209" s="1114" t="s">
        <v>41</v>
      </c>
      <c r="B209" s="1097" t="s">
        <v>1</v>
      </c>
      <c r="C209" s="1098"/>
      <c r="D209" s="1098"/>
      <c r="E209" s="1099"/>
      <c r="F209" s="1097" t="s">
        <v>2</v>
      </c>
      <c r="G209" s="1098"/>
      <c r="H209" s="1098"/>
      <c r="I209" s="1099"/>
      <c r="J209" s="1097" t="s">
        <v>3</v>
      </c>
      <c r="K209" s="1098"/>
      <c r="L209" s="1098"/>
      <c r="M209" s="1191"/>
    </row>
    <row r="210" spans="1:13" ht="15" thickBot="1" x14ac:dyDescent="0.35">
      <c r="A210" s="1115"/>
      <c r="B210" s="67" t="s">
        <v>32</v>
      </c>
      <c r="C210" s="67" t="s">
        <v>159</v>
      </c>
      <c r="D210" s="67" t="s">
        <v>160</v>
      </c>
      <c r="E210" s="69" t="s">
        <v>161</v>
      </c>
      <c r="F210" s="67" t="s">
        <v>32</v>
      </c>
      <c r="G210" s="67" t="s">
        <v>159</v>
      </c>
      <c r="H210" s="67" t="s">
        <v>160</v>
      </c>
      <c r="I210" s="69" t="s">
        <v>161</v>
      </c>
      <c r="J210" s="67" t="s">
        <v>32</v>
      </c>
      <c r="K210" s="67" t="s">
        <v>159</v>
      </c>
      <c r="L210" s="67" t="s">
        <v>160</v>
      </c>
      <c r="M210" s="69" t="s">
        <v>161</v>
      </c>
    </row>
    <row r="211" spans="1:13" x14ac:dyDescent="0.3">
      <c r="A211" s="1" t="s">
        <v>4</v>
      </c>
      <c r="B211" s="956">
        <f>(C133-B133)/B133*100</f>
        <v>-88.990705159785861</v>
      </c>
      <c r="C211" s="956">
        <f>(E133-B133)/B133*100</f>
        <v>-95.309263923873488</v>
      </c>
      <c r="D211" s="956">
        <f>(E133-C133)/C133*100</f>
        <v>-57.392947103274558</v>
      </c>
      <c r="E211" s="957">
        <f>(E133-D133)/D133*100</f>
        <v>-75.664707528687387</v>
      </c>
      <c r="F211" s="956">
        <f>(G133-F133)/F133*100</f>
        <v>-66.412213740458029</v>
      </c>
      <c r="G211" s="956">
        <f>(I133-F133)/F133*100</f>
        <v>-91.056910569105696</v>
      </c>
      <c r="H211" s="956">
        <f>(I133-G133)/G133*100</f>
        <v>-73.373983739837399</v>
      </c>
      <c r="I211" s="957">
        <f>(I133-H133)/H133*100</f>
        <v>-51.930894308943088</v>
      </c>
      <c r="J211" s="956">
        <f>(K133-J133)/J133*100</f>
        <v>-85.7169959617313</v>
      </c>
      <c r="K211" s="956">
        <f>(M133-J133)/J133*100</f>
        <v>-94.364841745081264</v>
      </c>
      <c r="L211" s="956">
        <f>(M133-K133)/K133*100</f>
        <v>-60.546407185628745</v>
      </c>
      <c r="M211" s="957">
        <f>(M133-L133)/L133*100</f>
        <v>-70.313010342950463</v>
      </c>
    </row>
    <row r="212" spans="1:13" x14ac:dyDescent="0.3">
      <c r="A212" s="1" t="s">
        <v>5</v>
      </c>
      <c r="B212" s="956">
        <f t="shared" ref="B212:B214" si="106">(C134-B134)/B134*100</f>
        <v>-96.12243783200644</v>
      </c>
      <c r="C212" s="956">
        <f t="shared" ref="C212:C214" si="107">(E134-B134)/B134*100</f>
        <v>-91.417560828169869</v>
      </c>
      <c r="D212" s="956">
        <f t="shared" ref="D212:D214" si="108">(E134-C134)/C134*100</f>
        <v>121.33595284872298</v>
      </c>
      <c r="E212" s="957">
        <f t="shared" ref="E212:E214" si="109">(E134-D134)/D134*100</f>
        <v>39.227242960052401</v>
      </c>
      <c r="F212" s="956">
        <f t="shared" ref="F212" si="110">(G134-F134)/F134*100</f>
        <v>-100</v>
      </c>
      <c r="G212" s="956">
        <f t="shared" ref="G212:G214" si="111">(I134-F134)/F134*100</f>
        <v>-65.751633986928098</v>
      </c>
      <c r="H212" s="956" t="s">
        <v>36</v>
      </c>
      <c r="I212" s="957" t="s">
        <v>36</v>
      </c>
      <c r="J212" s="956">
        <f t="shared" ref="J212" si="112">(K134-J134)/J134*100</f>
        <v>-96.499879224918558</v>
      </c>
      <c r="K212" s="956">
        <f t="shared" ref="K212:K214" si="113">(M134-J134)/J134*100</f>
        <v>-88.501661236734293</v>
      </c>
      <c r="L212" s="956">
        <f t="shared" ref="L212:L214" si="114">(M134-K134)/K134*100</f>
        <v>228.51262862488312</v>
      </c>
      <c r="M212" s="957">
        <f t="shared" ref="M212:M214" si="115">(M134-L134)/L134*100</f>
        <v>109.50420954162772</v>
      </c>
    </row>
    <row r="213" spans="1:13" x14ac:dyDescent="0.3">
      <c r="A213" s="1" t="s">
        <v>6</v>
      </c>
      <c r="B213" s="956">
        <f t="shared" si="106"/>
        <v>-71.711309523809518</v>
      </c>
      <c r="C213" s="956">
        <f t="shared" si="107"/>
        <v>-100</v>
      </c>
      <c r="D213" s="956">
        <f t="shared" si="108"/>
        <v>-100</v>
      </c>
      <c r="E213" s="957">
        <f t="shared" si="109"/>
        <v>-100</v>
      </c>
      <c r="F213" s="956">
        <f t="shared" ref="F213" si="116">(G135-F135)/F135*100</f>
        <v>-43.993506493506501</v>
      </c>
      <c r="G213" s="956">
        <f t="shared" si="111"/>
        <v>-100</v>
      </c>
      <c r="H213" s="956">
        <f t="shared" ref="H213:H214" si="117">(I135-G135)/G135*100</f>
        <v>-100</v>
      </c>
      <c r="I213" s="957">
        <f t="shared" ref="I213:I214" si="118">(I135-H135)/H135*100</f>
        <v>-100</v>
      </c>
      <c r="J213" s="956">
        <f t="shared" ref="J213" si="119">(K135-J135)/J135*100</f>
        <v>-69.287020109689209</v>
      </c>
      <c r="K213" s="956">
        <f t="shared" si="113"/>
        <v>-100</v>
      </c>
      <c r="L213" s="956">
        <f t="shared" si="114"/>
        <v>-100</v>
      </c>
      <c r="M213" s="957">
        <f t="shared" si="115"/>
        <v>-100</v>
      </c>
    </row>
    <row r="214" spans="1:13" ht="15" thickBot="1" x14ac:dyDescent="0.35">
      <c r="A214" s="3" t="s">
        <v>7</v>
      </c>
      <c r="B214" s="958">
        <f t="shared" si="106"/>
        <v>-87.115186613688749</v>
      </c>
      <c r="C214" s="958">
        <f t="shared" si="107"/>
        <v>-95.028734206364646</v>
      </c>
      <c r="D214" s="958">
        <f t="shared" si="108"/>
        <v>-61.417634508259248</v>
      </c>
      <c r="E214" s="958">
        <f t="shared" si="109"/>
        <v>-61.649337233662536</v>
      </c>
      <c r="F214" s="960">
        <f t="shared" ref="F214" si="120">(G136-F136)/F136*100</f>
        <v>-69.07477820025349</v>
      </c>
      <c r="G214" s="958">
        <f t="shared" si="111"/>
        <v>-84.900990099009903</v>
      </c>
      <c r="H214" s="958">
        <f t="shared" si="117"/>
        <v>-51.17574257425742</v>
      </c>
      <c r="I214" s="958">
        <f t="shared" si="118"/>
        <v>-12.561881188118818</v>
      </c>
      <c r="J214" s="960">
        <f t="shared" ref="J214" si="121">(K136-J136)/J136*100</f>
        <v>-85.154043643679927</v>
      </c>
      <c r="K214" s="958">
        <f t="shared" si="113"/>
        <v>-93.850853290406505</v>
      </c>
      <c r="L214" s="958">
        <f t="shared" si="114"/>
        <v>-58.580326103574109</v>
      </c>
      <c r="M214" s="961">
        <f t="shared" si="115"/>
        <v>-54.563522397186979</v>
      </c>
    </row>
    <row r="215" spans="1:13" ht="15" thickBot="1" x14ac:dyDescent="0.35"/>
    <row r="216" spans="1:13" ht="15" thickBot="1" x14ac:dyDescent="0.35">
      <c r="A216" s="1114" t="s">
        <v>42</v>
      </c>
      <c r="B216" s="1097" t="s">
        <v>1</v>
      </c>
      <c r="C216" s="1098"/>
      <c r="D216" s="1098"/>
      <c r="E216" s="1191"/>
      <c r="F216" s="1206" t="s">
        <v>2</v>
      </c>
      <c r="G216" s="1098"/>
      <c r="H216" s="1098"/>
      <c r="I216" s="1191"/>
      <c r="J216" s="1206" t="s">
        <v>3</v>
      </c>
      <c r="K216" s="1098"/>
      <c r="L216" s="1098"/>
      <c r="M216" s="1191"/>
    </row>
    <row r="217" spans="1:13" ht="15" thickBot="1" x14ac:dyDescent="0.35">
      <c r="A217" s="1115"/>
      <c r="B217" s="67" t="s">
        <v>32</v>
      </c>
      <c r="C217" s="67" t="s">
        <v>159</v>
      </c>
      <c r="D217" s="67" t="s">
        <v>160</v>
      </c>
      <c r="E217" s="69" t="s">
        <v>161</v>
      </c>
      <c r="F217" s="67" t="s">
        <v>32</v>
      </c>
      <c r="G217" s="67" t="s">
        <v>159</v>
      </c>
      <c r="H217" s="67" t="s">
        <v>160</v>
      </c>
      <c r="I217" s="69" t="s">
        <v>161</v>
      </c>
      <c r="J217" s="67" t="s">
        <v>32</v>
      </c>
      <c r="K217" s="67" t="s">
        <v>159</v>
      </c>
      <c r="L217" s="67" t="s">
        <v>160</v>
      </c>
      <c r="M217" s="69" t="s">
        <v>161</v>
      </c>
    </row>
    <row r="218" spans="1:13" x14ac:dyDescent="0.3">
      <c r="A218" s="1" t="s">
        <v>4</v>
      </c>
      <c r="B218" s="956">
        <f>(C140-B140)/B140*100</f>
        <v>-83.477011494252878</v>
      </c>
      <c r="C218" s="956">
        <f>(E140-B140)/B140*100</f>
        <v>-92.216582064297796</v>
      </c>
      <c r="D218" s="956">
        <f>(E140-C140)/C140*100</f>
        <v>-52.893401015228434</v>
      </c>
      <c r="E218" s="957">
        <f>(E140-D140)/D140*100</f>
        <v>-73.604060913705581</v>
      </c>
      <c r="F218" s="956">
        <f>(G140-F140)/F140*100</f>
        <v>-69.150521609537989</v>
      </c>
      <c r="G218" s="956">
        <f>(I140-F140)/F140*100</f>
        <v>-86.65377176015474</v>
      </c>
      <c r="H218" s="956">
        <f>(I140-G140)/G140*100</f>
        <v>-56.737588652482273</v>
      </c>
      <c r="I218" s="957">
        <f>(I140-H140)/H140*100</f>
        <v>-51.063829787234042</v>
      </c>
      <c r="J218" s="956">
        <f>(K140-J140)/J140*100</f>
        <v>-79.814724524622136</v>
      </c>
      <c r="K218" s="956">
        <f>(M140-J140)/J140*100</f>
        <v>-90.910421545667447</v>
      </c>
      <c r="L218" s="956">
        <f>(M140-K140)/K140*100</f>
        <v>-54.969262295081968</v>
      </c>
      <c r="M218" s="957">
        <f>(M140-L140)/L140*100</f>
        <v>-68.70342771982115</v>
      </c>
    </row>
    <row r="219" spans="1:13" x14ac:dyDescent="0.3">
      <c r="A219" s="1" t="s">
        <v>5</v>
      </c>
      <c r="B219" s="956">
        <f t="shared" ref="B219:B221" si="122">(C141-B141)/B141*100</f>
        <v>-92.067307692307693</v>
      </c>
      <c r="C219" s="956">
        <f t="shared" ref="C219:C221" si="123">(E141-B141)/B141*100</f>
        <v>-83.444816053511701</v>
      </c>
      <c r="D219" s="956">
        <f t="shared" ref="D219:D221" si="124">(E141-C141)/C141*100</f>
        <v>108.69565217391306</v>
      </c>
      <c r="E219" s="957">
        <f t="shared" ref="E219:E221" si="125">(E141-D141)/D141*100</f>
        <v>36.231884057971016</v>
      </c>
      <c r="F219" s="956">
        <f t="shared" ref="F219" si="126">(G141-F141)/F141*100</f>
        <v>-100</v>
      </c>
      <c r="G219" s="956">
        <f t="shared" ref="G219:G221" si="127">(I141-F141)/F141*100</f>
        <v>-55.555555555555557</v>
      </c>
      <c r="H219" s="956" t="s">
        <v>36</v>
      </c>
      <c r="I219" s="957" t="s">
        <v>36</v>
      </c>
      <c r="J219" s="956">
        <f t="shared" ref="J219" si="128">(K141-J141)/J141*100</f>
        <v>-93.04365158461232</v>
      </c>
      <c r="K219" s="956">
        <f t="shared" ref="K219:K221" si="129">(M141-J141)/J141*100</f>
        <v>-79.60257159555816</v>
      </c>
      <c r="L219" s="956">
        <f t="shared" ref="L219:L221" si="130">(M141-K141)/K141*100</f>
        <v>193.22033898305085</v>
      </c>
      <c r="M219" s="957">
        <f t="shared" ref="M219:M221" si="131">(M141-L141)/L141*100</f>
        <v>94.350282485875709</v>
      </c>
    </row>
    <row r="220" spans="1:13" x14ac:dyDescent="0.3">
      <c r="A220" s="1" t="s">
        <v>6</v>
      </c>
      <c r="B220" s="956">
        <f t="shared" si="122"/>
        <v>-50.731981981981974</v>
      </c>
      <c r="C220" s="956">
        <f t="shared" si="123"/>
        <v>-100</v>
      </c>
      <c r="D220" s="956">
        <f t="shared" si="124"/>
        <v>-100</v>
      </c>
      <c r="E220" s="957">
        <f t="shared" si="125"/>
        <v>-100</v>
      </c>
      <c r="F220" s="956">
        <f t="shared" ref="F220" si="132">(G142-F142)/F142*100</f>
        <v>-16.734693877551017</v>
      </c>
      <c r="G220" s="956">
        <f t="shared" si="127"/>
        <v>-100</v>
      </c>
      <c r="H220" s="956">
        <f t="shared" ref="H220:H221" si="133">(I142-G142)/G142*100</f>
        <v>-100</v>
      </c>
      <c r="I220" s="957">
        <f t="shared" ref="I220:I221" si="134">(I142-H142)/H142*100</f>
        <v>-100</v>
      </c>
      <c r="J220" s="956">
        <f t="shared" ref="J220" si="135">(K142-J142)/J142*100</f>
        <v>-44.520547945205486</v>
      </c>
      <c r="K220" s="956">
        <f t="shared" si="129"/>
        <v>-100</v>
      </c>
      <c r="L220" s="956">
        <f t="shared" si="130"/>
        <v>-100</v>
      </c>
      <c r="M220" s="957">
        <f t="shared" si="131"/>
        <v>-100</v>
      </c>
    </row>
    <row r="221" spans="1:13" ht="15" thickBot="1" x14ac:dyDescent="0.35">
      <c r="A221" s="3" t="s">
        <v>7</v>
      </c>
      <c r="B221" s="958">
        <f t="shared" si="122"/>
        <v>-77.891854893908288</v>
      </c>
      <c r="C221" s="958">
        <f t="shared" si="123"/>
        <v>-91.64835164835165</v>
      </c>
      <c r="D221" s="958">
        <f t="shared" si="124"/>
        <v>-62.223658694246922</v>
      </c>
      <c r="E221" s="958">
        <f t="shared" si="125"/>
        <v>-64.007756948933419</v>
      </c>
      <c r="F221" s="960">
        <f t="shared" ref="F221" si="136">(G143-F143)/F143*100</f>
        <v>-62.2</v>
      </c>
      <c r="G221" s="958">
        <f t="shared" si="127"/>
        <v>-82.628676470588232</v>
      </c>
      <c r="H221" s="958">
        <f t="shared" si="133"/>
        <v>-54.044117647058819</v>
      </c>
      <c r="I221" s="958">
        <f t="shared" si="134"/>
        <v>-40.992647058823515</v>
      </c>
      <c r="J221" s="960">
        <f t="shared" ref="J221" si="137">(K143-J143)/J143*100</f>
        <v>-75.289418599683884</v>
      </c>
      <c r="K221" s="958">
        <f t="shared" si="129"/>
        <v>-89.987060814173375</v>
      </c>
      <c r="L221" s="958">
        <f t="shared" si="130"/>
        <v>-59.479143676892512</v>
      </c>
      <c r="M221" s="961">
        <f t="shared" si="131"/>
        <v>-58.59318346627991</v>
      </c>
    </row>
    <row r="222" spans="1:13" ht="15" thickBot="1" x14ac:dyDescent="0.35">
      <c r="A222" s="21"/>
    </row>
    <row r="223" spans="1:13" ht="15" thickBot="1" x14ac:dyDescent="0.35">
      <c r="A223" s="1114" t="s">
        <v>43</v>
      </c>
      <c r="B223" s="1097" t="s">
        <v>1</v>
      </c>
      <c r="C223" s="1098"/>
      <c r="D223" s="1098"/>
      <c r="E223" s="1099"/>
      <c r="F223" s="1097" t="s">
        <v>2</v>
      </c>
      <c r="G223" s="1098"/>
      <c r="H223" s="1098"/>
      <c r="I223" s="1099"/>
      <c r="J223" s="1097" t="s">
        <v>3</v>
      </c>
      <c r="K223" s="1098"/>
      <c r="L223" s="1098"/>
      <c r="M223" s="1191"/>
    </row>
    <row r="224" spans="1:13" ht="15" thickBot="1" x14ac:dyDescent="0.35">
      <c r="A224" s="1115"/>
      <c r="B224" s="67" t="s">
        <v>32</v>
      </c>
      <c r="C224" s="67" t="s">
        <v>159</v>
      </c>
      <c r="D224" s="67" t="s">
        <v>160</v>
      </c>
      <c r="E224" s="69" t="s">
        <v>161</v>
      </c>
      <c r="F224" s="67" t="s">
        <v>32</v>
      </c>
      <c r="G224" s="67" t="s">
        <v>159</v>
      </c>
      <c r="H224" s="67" t="s">
        <v>160</v>
      </c>
      <c r="I224" s="69" t="s">
        <v>161</v>
      </c>
      <c r="J224" s="67" t="s">
        <v>32</v>
      </c>
      <c r="K224" s="67" t="s">
        <v>159</v>
      </c>
      <c r="L224" s="67" t="s">
        <v>160</v>
      </c>
      <c r="M224" s="69" t="s">
        <v>161</v>
      </c>
    </row>
    <row r="225" spans="1:13" x14ac:dyDescent="0.3">
      <c r="A225" s="1" t="s">
        <v>4</v>
      </c>
      <c r="B225" s="956">
        <f>(C147-B147)/B147*100</f>
        <v>-36.946765915137185</v>
      </c>
      <c r="C225" s="956">
        <f>(E147-B147)/B147*100</f>
        <v>-52.02656285779711</v>
      </c>
      <c r="D225" s="956">
        <f>(E147-C147)/C147*100</f>
        <v>-23.915976970133137</v>
      </c>
      <c r="E225" s="957">
        <f>(E147-D147)/D147*100</f>
        <v>-31.556989924433253</v>
      </c>
      <c r="F225" s="956">
        <f>(G147-F147)/F147*100</f>
        <v>40.748818611414023</v>
      </c>
      <c r="G225" s="956">
        <f>(I147-F147)/F147*100</f>
        <v>-71.893147502903602</v>
      </c>
      <c r="H225" s="956">
        <f>(I147-G147)/G147*100</f>
        <v>-80.030487804878049</v>
      </c>
      <c r="I225" s="957">
        <f>(I147-H147)/H147*100</f>
        <v>92.276422764227661</v>
      </c>
      <c r="J225" s="956">
        <f>(K147-J147)/J147*100</f>
        <v>-16.682476443432616</v>
      </c>
      <c r="K225" s="956">
        <f>(M147-J147)/J147*100</f>
        <v>-59.092925260589936</v>
      </c>
      <c r="L225" s="956">
        <f>(M147-K147)/K147*100</f>
        <v>-50.902195608782428</v>
      </c>
      <c r="M225" s="957">
        <f>(M147-L147)/L147*100</f>
        <v>-15.337103570636506</v>
      </c>
    </row>
    <row r="226" spans="1:13" x14ac:dyDescent="0.3">
      <c r="A226" s="1" t="s">
        <v>5</v>
      </c>
      <c r="B226" s="956">
        <f t="shared" ref="B226:B228" si="138">(C148-B148)/B148*100</f>
        <v>-55.192614947630034</v>
      </c>
      <c r="C226" s="956">
        <f t="shared" ref="C226:C228" si="139">(E148-B148)/B148*100</f>
        <v>-44.214145383104118</v>
      </c>
      <c r="D226" s="956">
        <f t="shared" ref="D226:D228" si="140">(E148-C148)/C148*100</f>
        <v>24.501473477406691</v>
      </c>
      <c r="E226" s="957">
        <f t="shared" ref="E226:E228" si="141">(E148-D148)/D148*100</f>
        <v>56.630648330058953</v>
      </c>
      <c r="F226" s="956">
        <f t="shared" ref="F226" si="142">(G148-F148)/F148*100</f>
        <v>-40.454545454545453</v>
      </c>
      <c r="G226" s="956">
        <f t="shared" ref="G226:G228" si="143">(I148-F148)/F148*100</f>
        <v>54.11764705882355</v>
      </c>
      <c r="H226" s="956">
        <f t="shared" ref="H226:H228" si="144">(I148-G148)/G148*100</f>
        <v>158.82352941176472</v>
      </c>
      <c r="I226" s="957">
        <f t="shared" ref="I226:I228" si="145">(I148-H148)/H148*100</f>
        <v>234.11764705882354</v>
      </c>
      <c r="J226" s="956">
        <f t="shared" ref="J226" si="146">(K148-J148)/J148*100</f>
        <v>-54.323423885187069</v>
      </c>
      <c r="K226" s="956">
        <f t="shared" ref="K226:K228" si="147">(M148-J148)/J148*100</f>
        <v>-33.309635173058922</v>
      </c>
      <c r="L226" s="956">
        <f t="shared" ref="L226:L228" si="148">(M148-K148)/K148*100</f>
        <v>46.005612722170248</v>
      </c>
      <c r="M226" s="957">
        <f t="shared" ref="M226:M228" si="149">(M148-L148)/L148*100</f>
        <v>79.575036749966586</v>
      </c>
    </row>
    <row r="227" spans="1:13" x14ac:dyDescent="0.3">
      <c r="A227" s="1" t="s">
        <v>6</v>
      </c>
      <c r="B227" s="956">
        <f t="shared" si="138"/>
        <v>-66.053571428571431</v>
      </c>
      <c r="C227" s="956">
        <f t="shared" si="139"/>
        <v>-41.658482690891233</v>
      </c>
      <c r="D227" s="956">
        <f t="shared" si="140"/>
        <v>71.863491284065802</v>
      </c>
      <c r="E227" s="957">
        <f t="shared" si="141"/>
        <v>0.98207709305179802</v>
      </c>
      <c r="F227" s="956">
        <f t="shared" ref="F227" si="150">(G149-F149)/F149*100</f>
        <v>-12.878787878787874</v>
      </c>
      <c r="G227" s="956">
        <f t="shared" si="143"/>
        <v>107.2072072072072</v>
      </c>
      <c r="H227" s="956">
        <f t="shared" si="144"/>
        <v>137.83783783783781</v>
      </c>
      <c r="I227" s="957">
        <f t="shared" si="145"/>
        <v>400</v>
      </c>
      <c r="J227" s="956">
        <f t="shared" ref="J227" si="151">(K149-J149)/J149*100</f>
        <v>-58.11866378593983</v>
      </c>
      <c r="K227" s="956">
        <f t="shared" si="147"/>
        <v>-13.9160510696443</v>
      </c>
      <c r="L227" s="956">
        <f t="shared" si="148"/>
        <v>105.5425082198215</v>
      </c>
      <c r="M227" s="957">
        <f t="shared" si="149"/>
        <v>101.87881634570219</v>
      </c>
    </row>
    <row r="228" spans="1:13" ht="15" thickBot="1" x14ac:dyDescent="0.35">
      <c r="A228" s="3" t="s">
        <v>7</v>
      </c>
      <c r="B228" s="958">
        <f t="shared" si="138"/>
        <v>-52.434758850533051</v>
      </c>
      <c r="C228" s="958">
        <f t="shared" si="139"/>
        <v>-45.114538467566526</v>
      </c>
      <c r="D228" s="958">
        <f t="shared" si="140"/>
        <v>15.389852350298765</v>
      </c>
      <c r="E228" s="958">
        <f t="shared" si="141"/>
        <v>8.6602111712894523</v>
      </c>
      <c r="F228" s="960">
        <f t="shared" ref="F228" si="152">(G150-F150)/F150*100</f>
        <v>13.392479932403884</v>
      </c>
      <c r="G228" s="958">
        <f t="shared" si="143"/>
        <v>0.66006600660065651</v>
      </c>
      <c r="H228" s="958">
        <f t="shared" si="144"/>
        <v>-11.22862286228623</v>
      </c>
      <c r="I228" s="958">
        <f t="shared" si="145"/>
        <v>288.61386138613858</v>
      </c>
      <c r="J228" s="960">
        <f t="shared" ref="J228" si="153">(K150-J150)/J150*100</f>
        <v>-41.551456652180882</v>
      </c>
      <c r="K228" s="958">
        <f t="shared" si="147"/>
        <v>-38.132054534090045</v>
      </c>
      <c r="L228" s="958">
        <f t="shared" si="148"/>
        <v>5.8502777353106055</v>
      </c>
      <c r="M228" s="961">
        <f t="shared" si="149"/>
        <v>39.751590202591558</v>
      </c>
    </row>
    <row r="229" spans="1:13" ht="15" thickBot="1" x14ac:dyDescent="0.35"/>
    <row r="230" spans="1:13" ht="15" thickBot="1" x14ac:dyDescent="0.35">
      <c r="A230" s="1114" t="s">
        <v>44</v>
      </c>
      <c r="B230" s="1097" t="s">
        <v>1</v>
      </c>
      <c r="C230" s="1098"/>
      <c r="D230" s="1098"/>
      <c r="E230" s="1099"/>
      <c r="F230" s="1097" t="s">
        <v>2</v>
      </c>
      <c r="G230" s="1098"/>
      <c r="H230" s="1098"/>
      <c r="I230" s="1099"/>
      <c r="J230" s="1097" t="s">
        <v>3</v>
      </c>
      <c r="K230" s="1098"/>
      <c r="L230" s="1098"/>
      <c r="M230" s="1191"/>
    </row>
    <row r="231" spans="1:13" ht="15" thickBot="1" x14ac:dyDescent="0.35">
      <c r="A231" s="1115"/>
      <c r="B231" s="67" t="s">
        <v>32</v>
      </c>
      <c r="C231" s="67" t="s">
        <v>159</v>
      </c>
      <c r="D231" s="67" t="s">
        <v>160</v>
      </c>
      <c r="E231" s="69" t="s">
        <v>161</v>
      </c>
      <c r="F231" s="67" t="s">
        <v>32</v>
      </c>
      <c r="G231" s="67" t="s">
        <v>159</v>
      </c>
      <c r="H231" s="67" t="s">
        <v>160</v>
      </c>
      <c r="I231" s="69" t="s">
        <v>161</v>
      </c>
      <c r="J231" s="67" t="s">
        <v>32</v>
      </c>
      <c r="K231" s="67" t="s">
        <v>159</v>
      </c>
      <c r="L231" s="67" t="s">
        <v>160</v>
      </c>
      <c r="M231" s="69" t="s">
        <v>161</v>
      </c>
    </row>
    <row r="232" spans="1:13" x14ac:dyDescent="0.3">
      <c r="A232" s="1" t="s">
        <v>4</v>
      </c>
      <c r="B232" s="956">
        <f>(C154-B154)/B154*100</f>
        <v>-5.3683385579937317</v>
      </c>
      <c r="C232" s="956">
        <f>(E154-B154)/B154*100</f>
        <v>-20.396862021227498</v>
      </c>
      <c r="D232" s="956">
        <f>(E154-C154)/C154*100</f>
        <v>-15.88107324147933</v>
      </c>
      <c r="E232" s="957">
        <f>(E154-D154)/D154*100</f>
        <v>-25.761421319796955</v>
      </c>
      <c r="F232" s="956">
        <f>(G154-F154)/F154*100</f>
        <v>29.274004683840744</v>
      </c>
      <c r="G232" s="956">
        <f>(I154-F154)/F154*100</f>
        <v>-58.054711246200611</v>
      </c>
      <c r="H232" s="956">
        <f>(I154-G154)/G154*100</f>
        <v>-67.553191489361708</v>
      </c>
      <c r="I232" s="957">
        <f>(I154-H154)/H154*100</f>
        <v>95.744680851063833</v>
      </c>
      <c r="J232" s="956">
        <f>(K154-J154)/J154*100</f>
        <v>17.747440273037544</v>
      </c>
      <c r="K232" s="956">
        <f>(M154-J154)/J154*100</f>
        <v>-34.016393442622949</v>
      </c>
      <c r="L232" s="956">
        <f>(M154-K154)/K154*100</f>
        <v>-43.961748633879779</v>
      </c>
      <c r="M232" s="957">
        <f>(M154-L154)/L154*100</f>
        <v>-10.746812386156645</v>
      </c>
    </row>
    <row r="233" spans="1:13" x14ac:dyDescent="0.3">
      <c r="A233" s="1" t="s">
        <v>5</v>
      </c>
      <c r="B233" s="956">
        <f t="shared" ref="B233:B235" si="154">(C155-B155)/B155*100</f>
        <v>-8.3333333333333357</v>
      </c>
      <c r="C233" s="956">
        <f t="shared" ref="C233:C235" si="155">(E155-B155)/B155*100</f>
        <v>7.6086956521739078</v>
      </c>
      <c r="D233" s="956">
        <f t="shared" ref="D233:D235" si="156">(E155-C155)/C155*100</f>
        <v>17.391304347826082</v>
      </c>
      <c r="E233" s="957">
        <f t="shared" ref="E233:E235" si="157">(E155-D155)/D155*100</f>
        <v>53.260869565217384</v>
      </c>
      <c r="F233" s="956">
        <f t="shared" ref="F233:F235" si="158">(G155-F155)/F155*100</f>
        <v>-10.344827586206904</v>
      </c>
      <c r="G233" s="956">
        <f t="shared" ref="G233:G235" si="159">(I155-F155)/F155*100</f>
        <v>100</v>
      </c>
      <c r="H233" s="956">
        <f t="shared" ref="H233:H235" si="160">(I155-G155)/G155*100</f>
        <v>123.07692307692311</v>
      </c>
      <c r="I233" s="957">
        <f t="shared" ref="I233:I235" si="161">(I155-H155)/H155*100</f>
        <v>138.46153846153848</v>
      </c>
      <c r="J233" s="956">
        <f t="shared" ref="J233:J235" si="162">(K155-J155)/J155*100</f>
        <v>-9.2196531791907486</v>
      </c>
      <c r="K233" s="956">
        <f t="shared" ref="K233:K235" si="163">(M155-J155)/J155*100</f>
        <v>18.305084745762702</v>
      </c>
      <c r="L233" s="956">
        <f t="shared" ref="L233:L235" si="164">(M155-K155)/K155*100</f>
        <v>30.320150659133699</v>
      </c>
      <c r="M233" s="957">
        <f t="shared" ref="M233:M235" si="165">(M155-L155)/L155*100</f>
        <v>66.585956416464882</v>
      </c>
    </row>
    <row r="234" spans="1:13" x14ac:dyDescent="0.3">
      <c r="A234" s="1" t="s">
        <v>6</v>
      </c>
      <c r="B234" s="956">
        <f t="shared" si="154"/>
        <v>-40.878378378378379</v>
      </c>
      <c r="C234" s="956">
        <f t="shared" si="155"/>
        <v>-8.854166666666675</v>
      </c>
      <c r="D234" s="956">
        <f t="shared" si="156"/>
        <v>54.16666666666665</v>
      </c>
      <c r="E234" s="957">
        <f t="shared" si="157"/>
        <v>-25.833333333333336</v>
      </c>
      <c r="F234" s="956">
        <f t="shared" si="158"/>
        <v>29.523809523809518</v>
      </c>
      <c r="G234" s="956">
        <f t="shared" si="159"/>
        <v>126.66666666666666</v>
      </c>
      <c r="H234" s="956">
        <f t="shared" si="160"/>
        <v>75</v>
      </c>
      <c r="I234" s="957">
        <f t="shared" si="161"/>
        <v>199.99999999999997</v>
      </c>
      <c r="J234" s="956">
        <f t="shared" si="162"/>
        <v>-24.346201743462021</v>
      </c>
      <c r="K234" s="956">
        <f t="shared" si="163"/>
        <v>29.946524064171104</v>
      </c>
      <c r="L234" s="956">
        <f t="shared" si="164"/>
        <v>71.764705882352928</v>
      </c>
      <c r="M234" s="957">
        <f t="shared" si="165"/>
        <v>39.999999999999986</v>
      </c>
    </row>
    <row r="235" spans="1:13" ht="15" thickBot="1" x14ac:dyDescent="0.35">
      <c r="A235" s="3" t="s">
        <v>7</v>
      </c>
      <c r="B235" s="958">
        <f t="shared" si="154"/>
        <v>-18.386147954936462</v>
      </c>
      <c r="C235" s="958">
        <f t="shared" si="155"/>
        <v>-7.7932877932878162</v>
      </c>
      <c r="D235" s="958">
        <f t="shared" si="156"/>
        <v>12.979242979242958</v>
      </c>
      <c r="E235" s="958">
        <f t="shared" si="157"/>
        <v>1.9780219780219568</v>
      </c>
      <c r="F235" s="960">
        <f t="shared" si="158"/>
        <v>38.599999999999987</v>
      </c>
      <c r="G235" s="958">
        <f t="shared" si="159"/>
        <v>15.80882352941178</v>
      </c>
      <c r="H235" s="958">
        <f t="shared" si="160"/>
        <v>-16.443850267379663</v>
      </c>
      <c r="I235" s="958">
        <f t="shared" si="161"/>
        <v>162.25490196078434</v>
      </c>
      <c r="J235" s="960">
        <f t="shared" si="162"/>
        <v>-2.7144191009737177</v>
      </c>
      <c r="K235" s="958">
        <f t="shared" si="163"/>
        <v>0.74242895127594122</v>
      </c>
      <c r="L235" s="958">
        <f t="shared" si="164"/>
        <v>3.553299492385781</v>
      </c>
      <c r="M235" s="961">
        <f t="shared" si="165"/>
        <v>27.357329641593598</v>
      </c>
    </row>
    <row r="236" spans="1:13" ht="15" thickBot="1" x14ac:dyDescent="0.35"/>
    <row r="237" spans="1:13" ht="15" thickBot="1" x14ac:dyDescent="0.35">
      <c r="A237" s="1114" t="s">
        <v>45</v>
      </c>
      <c r="B237" s="1097" t="s">
        <v>1</v>
      </c>
      <c r="C237" s="1098"/>
      <c r="D237" s="1098"/>
      <c r="E237" s="1099"/>
      <c r="F237" s="1097" t="s">
        <v>2</v>
      </c>
      <c r="G237" s="1098"/>
      <c r="H237" s="1098"/>
      <c r="I237" s="1099"/>
      <c r="J237" s="1097" t="s">
        <v>3</v>
      </c>
      <c r="K237" s="1098"/>
      <c r="L237" s="1098"/>
      <c r="M237" s="1191"/>
    </row>
    <row r="238" spans="1:13" ht="15" thickBot="1" x14ac:dyDescent="0.35">
      <c r="A238" s="1115"/>
      <c r="B238" s="67" t="s">
        <v>32</v>
      </c>
      <c r="C238" s="67" t="s">
        <v>159</v>
      </c>
      <c r="D238" s="67" t="s">
        <v>160</v>
      </c>
      <c r="E238" s="69" t="s">
        <v>161</v>
      </c>
      <c r="F238" s="67" t="s">
        <v>32</v>
      </c>
      <c r="G238" s="67" t="s">
        <v>159</v>
      </c>
      <c r="H238" s="67" t="s">
        <v>160</v>
      </c>
      <c r="I238" s="69" t="s">
        <v>161</v>
      </c>
      <c r="J238" s="67" t="s">
        <v>32</v>
      </c>
      <c r="K238" s="67" t="s">
        <v>159</v>
      </c>
      <c r="L238" s="67" t="s">
        <v>160</v>
      </c>
      <c r="M238" s="69" t="s">
        <v>161</v>
      </c>
    </row>
    <row r="239" spans="1:13" x14ac:dyDescent="0.3">
      <c r="A239" s="1" t="s">
        <v>4</v>
      </c>
      <c r="B239" s="956">
        <f>(C161-B161)/B161*100</f>
        <v>-11.346204707749283</v>
      </c>
      <c r="C239" s="956">
        <f>(E161-B161)/B161*100</f>
        <v>-22.232533474744802</v>
      </c>
      <c r="D239" s="956">
        <f>(E161-C161)/C161*100</f>
        <v>-12.27959697732997</v>
      </c>
      <c r="E239" s="957">
        <f>(E161-D161)/D161*100</f>
        <v>-15.297048304270994</v>
      </c>
      <c r="F239" s="956">
        <f>(G161-F161)/F161*100</f>
        <v>-17.896522476675159</v>
      </c>
      <c r="G239" s="956">
        <f>(I161-F161)/F161*100</f>
        <v>-15.679442508710817</v>
      </c>
      <c r="H239" s="956">
        <f>(I161-G161)/G161*100</f>
        <v>2.7003484320557445</v>
      </c>
      <c r="I239" s="957">
        <f>(I161-H161)/H161*100</f>
        <v>-3.8617886178861873</v>
      </c>
      <c r="J239" s="956">
        <f>(K161-J161)/J161*100</f>
        <v>-12.812752600520957</v>
      </c>
      <c r="K239" s="956">
        <f>(M161-J161)/J161*100</f>
        <v>-21.232416683221242</v>
      </c>
      <c r="L239" s="956">
        <f>(M161-K161)/K161*100</f>
        <v>-9.6569903670919093</v>
      </c>
      <c r="M239" s="957">
        <f>(M161-L161)/L161*100</f>
        <v>-13.574559423865834</v>
      </c>
    </row>
    <row r="240" spans="1:13" x14ac:dyDescent="0.3">
      <c r="A240" s="1" t="s">
        <v>5</v>
      </c>
      <c r="B240" s="956">
        <f t="shared" ref="B240:B242" si="166">(C162-B162)/B162*100</f>
        <v>-20.153239836676718</v>
      </c>
      <c r="C240" s="956">
        <f t="shared" ref="C240:C242" si="167">(E162-B162)/B162*100</f>
        <v>-15.205500982318265</v>
      </c>
      <c r="D240" s="956">
        <f t="shared" ref="D240:D242" si="168">(E162-C162)/C162*100</f>
        <v>6.1965430334781946</v>
      </c>
      <c r="E240" s="957">
        <f t="shared" ref="E240:E242" si="169">(E162-D162)/D162*100</f>
        <v>18.094536439330152</v>
      </c>
      <c r="F240" s="956">
        <f t="shared" ref="F240:F242" si="170">(G162-F162)/F162*100</f>
        <v>-29.628099173553718</v>
      </c>
      <c r="G240" s="956">
        <f t="shared" ref="G240:G242" si="171">(I162-F162)/F162*100</f>
        <v>-29.946524064171133</v>
      </c>
      <c r="H240" s="956">
        <f t="shared" ref="H240:H242" si="172">(I162-G162)/G162*100</f>
        <v>-0.45248868778281476</v>
      </c>
      <c r="I240" s="957">
        <f t="shared" ref="I240:I242" si="173">(I162-H162)/H162*100</f>
        <v>67.05882352941174</v>
      </c>
      <c r="J240" s="956">
        <f t="shared" ref="J240:J242" si="174">(K162-J162)/J162*100</f>
        <v>-22.663998112486063</v>
      </c>
      <c r="K240" s="956">
        <f t="shared" ref="K240:K242" si="175">(M162-J162)/J162*100</f>
        <v>-16.826075612658531</v>
      </c>
      <c r="L240" s="956">
        <f t="shared" ref="L240:L242" si="176">(M162-K162)/K162*100</f>
        <v>7.5487772283843331</v>
      </c>
      <c r="M240" s="957">
        <f t="shared" ref="M240:M242" si="177">(M162-L162)/L162*100</f>
        <v>22.582250263718315</v>
      </c>
    </row>
    <row r="241" spans="1:13" x14ac:dyDescent="0.3">
      <c r="A241" s="1" t="s">
        <v>6</v>
      </c>
      <c r="B241" s="956">
        <f t="shared" si="166"/>
        <v>-27.139372822299645</v>
      </c>
      <c r="C241" s="956">
        <f t="shared" si="167"/>
        <v>4.7301383890342645</v>
      </c>
      <c r="D241" s="956">
        <f t="shared" si="168"/>
        <v>43.74037452849138</v>
      </c>
      <c r="E241" s="957">
        <f t="shared" si="169"/>
        <v>78.660597933860885</v>
      </c>
      <c r="F241" s="956">
        <f t="shared" si="170"/>
        <v>-37.5</v>
      </c>
      <c r="G241" s="956">
        <f t="shared" si="171"/>
        <v>-2.7027027027027017</v>
      </c>
      <c r="H241" s="956">
        <f t="shared" si="172"/>
        <v>55.67567567567567</v>
      </c>
      <c r="I241" s="957">
        <f t="shared" si="173"/>
        <v>80</v>
      </c>
      <c r="J241" s="956">
        <f t="shared" si="174"/>
        <v>-32.431444241316271</v>
      </c>
      <c r="K241" s="956">
        <f t="shared" si="175"/>
        <v>-0.79849694692344431</v>
      </c>
      <c r="L241" s="956">
        <f t="shared" si="176"/>
        <v>46.816077299872504</v>
      </c>
      <c r="M241" s="957">
        <f t="shared" si="177"/>
        <v>79.086046758284212</v>
      </c>
    </row>
    <row r="242" spans="1:13" ht="15" thickBot="1" x14ac:dyDescent="0.35">
      <c r="A242" s="3" t="s">
        <v>7</v>
      </c>
      <c r="B242" s="958">
        <f t="shared" si="166"/>
        <v>-17.496338644326496</v>
      </c>
      <c r="C242" s="958">
        <f t="shared" si="167"/>
        <v>-11.963515964349398</v>
      </c>
      <c r="D242" s="958">
        <f t="shared" si="168"/>
        <v>6.7061541137248213</v>
      </c>
      <c r="E242" s="958">
        <f t="shared" si="169"/>
        <v>12.087978085210258</v>
      </c>
      <c r="F242" s="960">
        <f t="shared" si="170"/>
        <v>-28.778277067250457</v>
      </c>
      <c r="G242" s="958">
        <f t="shared" si="171"/>
        <v>-6.6606660666066668</v>
      </c>
      <c r="H242" s="958">
        <f t="shared" si="172"/>
        <v>31.054585721730071</v>
      </c>
      <c r="I242" s="958">
        <f t="shared" si="173"/>
        <v>56.46821261073476</v>
      </c>
      <c r="J242" s="960">
        <f t="shared" si="174"/>
        <v>-20.439113222008633</v>
      </c>
      <c r="K242" s="958">
        <f t="shared" si="175"/>
        <v>-14.655687352380726</v>
      </c>
      <c r="L242" s="958">
        <f t="shared" si="176"/>
        <v>7.2691822625935751</v>
      </c>
      <c r="M242" s="961">
        <f t="shared" si="177"/>
        <v>12.887248579383343</v>
      </c>
    </row>
    <row r="243" spans="1:13" ht="15" thickBot="1" x14ac:dyDescent="0.35"/>
    <row r="244" spans="1:13" ht="15" thickBot="1" x14ac:dyDescent="0.35">
      <c r="A244" s="1114" t="s">
        <v>46</v>
      </c>
      <c r="B244" s="1097" t="s">
        <v>1</v>
      </c>
      <c r="C244" s="1098"/>
      <c r="D244" s="1098"/>
      <c r="E244" s="1099"/>
      <c r="F244" s="1097" t="s">
        <v>2</v>
      </c>
      <c r="G244" s="1098"/>
      <c r="H244" s="1098"/>
      <c r="I244" s="1099"/>
      <c r="J244" s="1097" t="s">
        <v>3</v>
      </c>
      <c r="K244" s="1098"/>
      <c r="L244" s="1098"/>
      <c r="M244" s="1191"/>
    </row>
    <row r="245" spans="1:13" ht="15" thickBot="1" x14ac:dyDescent="0.35">
      <c r="A245" s="1115"/>
      <c r="B245" s="67" t="s">
        <v>32</v>
      </c>
      <c r="C245" s="67" t="s">
        <v>159</v>
      </c>
      <c r="D245" s="67" t="s">
        <v>160</v>
      </c>
      <c r="E245" s="69" t="s">
        <v>161</v>
      </c>
      <c r="F245" s="67" t="s">
        <v>32</v>
      </c>
      <c r="G245" s="67" t="s">
        <v>159</v>
      </c>
      <c r="H245" s="67" t="s">
        <v>160</v>
      </c>
      <c r="I245" s="69" t="s">
        <v>161</v>
      </c>
      <c r="J245" s="67" t="s">
        <v>32</v>
      </c>
      <c r="K245" s="67" t="s">
        <v>159</v>
      </c>
      <c r="L245" s="67" t="s">
        <v>160</v>
      </c>
      <c r="M245" s="69" t="s">
        <v>161</v>
      </c>
    </row>
    <row r="246" spans="1:13" x14ac:dyDescent="0.3">
      <c r="A246" s="1" t="s">
        <v>4</v>
      </c>
      <c r="B246" s="956">
        <f>(C168-B168)/B168*100</f>
        <v>33.053539019963679</v>
      </c>
      <c r="C246" s="956">
        <f>(E168-B168)/B168*100</f>
        <v>29.040876302431208</v>
      </c>
      <c r="D246" s="956">
        <f>(E168-C168)/C168*100</f>
        <v>-3.0158256195879187</v>
      </c>
      <c r="E246" s="957">
        <f>(E168-D168)/D168*100</f>
        <v>-8.124631909582968</v>
      </c>
      <c r="F246" s="956">
        <f>(G168-F168)/F168*100</f>
        <v>-24.590163934426243</v>
      </c>
      <c r="G246" s="956">
        <f>(I168-F168)/F168*100</f>
        <v>25.83586626139817</v>
      </c>
      <c r="H246" s="956">
        <f>(I168-G168)/G168*100</f>
        <v>66.869300911854126</v>
      </c>
      <c r="I246" s="957">
        <f>(I168-H168)/H168*100</f>
        <v>-2.1276595744680771</v>
      </c>
      <c r="J246" s="956">
        <f>(K168-J168)/J168*100</f>
        <v>23.216278731216534</v>
      </c>
      <c r="K246" s="956">
        <f>(M168-J168)/J168*100</f>
        <v>27.053065029912212</v>
      </c>
      <c r="L246" s="956">
        <f>(M168-K168)/K168*100</f>
        <v>3.1138631503920249</v>
      </c>
      <c r="M246" s="957">
        <f>(M168-L168)/L168*100</f>
        <v>-8.8887058242029671</v>
      </c>
    </row>
    <row r="247" spans="1:13" x14ac:dyDescent="0.3">
      <c r="A247" s="1" t="s">
        <v>5</v>
      </c>
      <c r="B247" s="956">
        <f t="shared" ref="B247:B249" si="178">(C169-B169)/B169*100</f>
        <v>63.349999999999994</v>
      </c>
      <c r="C247" s="956">
        <f t="shared" ref="C247:C249" si="179">(E169-B169)/B169*100</f>
        <v>63.56521739130433</v>
      </c>
      <c r="D247" s="956">
        <f t="shared" ref="D247:D249" si="180">(E169-C169)/C169*100</f>
        <v>0.13175230566534166</v>
      </c>
      <c r="E247" s="957">
        <f t="shared" ref="E247:E249" si="181">(E169-D169)/D169*100</f>
        <v>15.553830227743266</v>
      </c>
      <c r="F247" s="956">
        <f t="shared" ref="F247:F249" si="182">(G169-F169)/F169*100</f>
        <v>5.9561128526645879</v>
      </c>
      <c r="G247" s="956">
        <f t="shared" ref="G247:G249" si="183">(I169-F169)/F169*100</f>
        <v>-9.0909090909090757</v>
      </c>
      <c r="H247" s="956">
        <f t="shared" ref="H247:H249" si="184">(I169-G169)/G169*100</f>
        <v>-14.201183431952657</v>
      </c>
      <c r="I247" s="957">
        <f t="shared" ref="I247:I249" si="185">(I169-H169)/H169*100</f>
        <v>19.230769230769248</v>
      </c>
      <c r="J247" s="956">
        <f t="shared" ref="J247:J249" si="186">(K169-J169)/J169*100</f>
        <v>53.702174511423081</v>
      </c>
      <c r="K247" s="956">
        <f t="shared" ref="K247:K249" si="187">(M169-J169)/J169*100</f>
        <v>47.546024059341271</v>
      </c>
      <c r="L247" s="956">
        <f t="shared" ref="L247:L249" si="188">(M169-K169)/K169*100</f>
        <v>-4.005246166263114</v>
      </c>
      <c r="M247" s="957">
        <f t="shared" ref="M247:M249" si="189">(M169-L169)/L169*100</f>
        <v>13.715590816203896</v>
      </c>
    </row>
    <row r="248" spans="1:13" x14ac:dyDescent="0.3">
      <c r="A248" s="1" t="s">
        <v>6</v>
      </c>
      <c r="B248" s="956">
        <f t="shared" si="178"/>
        <v>26.895187870797617</v>
      </c>
      <c r="C248" s="956">
        <f t="shared" si="179"/>
        <v>63.617886178861781</v>
      </c>
      <c r="D248" s="956">
        <f t="shared" si="180"/>
        <v>28.939393939393948</v>
      </c>
      <c r="E248" s="957">
        <f t="shared" si="181"/>
        <v>31.217948717948733</v>
      </c>
      <c r="F248" s="956">
        <f t="shared" si="182"/>
        <v>-7.0807453416149233</v>
      </c>
      <c r="G248" s="956">
        <f t="shared" si="183"/>
        <v>6.4347826086956381</v>
      </c>
      <c r="H248" s="956">
        <f t="shared" si="184"/>
        <v>14.54545454545455</v>
      </c>
      <c r="I248" s="957">
        <f t="shared" si="185"/>
        <v>8.000000000000016</v>
      </c>
      <c r="J248" s="956">
        <f t="shared" si="186"/>
        <v>22.054794520547954</v>
      </c>
      <c r="K248" s="956">
        <f t="shared" si="187"/>
        <v>49.747899159663874</v>
      </c>
      <c r="L248" s="956">
        <f t="shared" si="188"/>
        <v>22.689075630252095</v>
      </c>
      <c r="M248" s="957">
        <f t="shared" si="189"/>
        <v>24.193548387096754</v>
      </c>
    </row>
    <row r="249" spans="1:13" ht="15" thickBot="1" x14ac:dyDescent="0.35">
      <c r="A249" s="3" t="s">
        <v>7</v>
      </c>
      <c r="B249" s="958">
        <f t="shared" si="178"/>
        <v>41.562230072566841</v>
      </c>
      <c r="C249" s="958">
        <f t="shared" si="179"/>
        <v>47.899908655576155</v>
      </c>
      <c r="D249" s="958">
        <f t="shared" si="180"/>
        <v>4.4769558799409488</v>
      </c>
      <c r="E249" s="958">
        <f t="shared" si="181"/>
        <v>5.19499428016778</v>
      </c>
      <c r="F249" s="960">
        <f t="shared" si="182"/>
        <v>-12.94545454545454</v>
      </c>
      <c r="G249" s="958">
        <f t="shared" si="183"/>
        <v>7.3863636363636465</v>
      </c>
      <c r="H249" s="958">
        <f t="shared" si="184"/>
        <v>23.355263157894743</v>
      </c>
      <c r="I249" s="958">
        <f t="shared" si="185"/>
        <v>5.5921052631579062</v>
      </c>
      <c r="J249" s="960">
        <f t="shared" si="186"/>
        <v>32.426347068705105</v>
      </c>
      <c r="K249" s="958">
        <f t="shared" si="187"/>
        <v>38.970080363114107</v>
      </c>
      <c r="L249" s="958">
        <f t="shared" si="188"/>
        <v>4.9414134266000707</v>
      </c>
      <c r="M249" s="961">
        <f t="shared" si="189"/>
        <v>2.8755272753270904</v>
      </c>
    </row>
    <row r="250" spans="1:13" ht="15" thickBot="1" x14ac:dyDescent="0.35"/>
    <row r="251" spans="1:13" ht="15" thickBot="1" x14ac:dyDescent="0.35">
      <c r="A251" s="1114" t="s">
        <v>373</v>
      </c>
      <c r="B251" s="1097" t="s">
        <v>1</v>
      </c>
      <c r="C251" s="1098"/>
      <c r="D251" s="1098"/>
      <c r="E251" s="1099"/>
      <c r="F251" s="1097" t="s">
        <v>2</v>
      </c>
      <c r="G251" s="1098"/>
      <c r="H251" s="1098"/>
      <c r="I251" s="1099"/>
      <c r="J251" s="1097" t="s">
        <v>3</v>
      </c>
      <c r="K251" s="1098"/>
      <c r="L251" s="1098"/>
      <c r="M251" s="1191"/>
    </row>
    <row r="252" spans="1:13" ht="15" thickBot="1" x14ac:dyDescent="0.35">
      <c r="A252" s="1115"/>
      <c r="B252" s="67" t="s">
        <v>32</v>
      </c>
      <c r="C252" s="67" t="s">
        <v>159</v>
      </c>
      <c r="D252" s="67" t="s">
        <v>160</v>
      </c>
      <c r="E252" s="69" t="s">
        <v>161</v>
      </c>
      <c r="F252" s="67" t="s">
        <v>32</v>
      </c>
      <c r="G252" s="67" t="s">
        <v>159</v>
      </c>
      <c r="H252" s="67" t="s">
        <v>160</v>
      </c>
      <c r="I252" s="69" t="s">
        <v>161</v>
      </c>
      <c r="J252" s="67" t="s">
        <v>32</v>
      </c>
      <c r="K252" s="67" t="s">
        <v>159</v>
      </c>
      <c r="L252" s="67" t="s">
        <v>160</v>
      </c>
      <c r="M252" s="69" t="s">
        <v>161</v>
      </c>
    </row>
    <row r="253" spans="1:13" x14ac:dyDescent="0.3">
      <c r="A253" s="1" t="s">
        <v>4</v>
      </c>
      <c r="B253" s="956">
        <f>(C175-B175)/B175*100</f>
        <v>-49.986346297312892</v>
      </c>
      <c r="C253" s="956">
        <f>(E175-B175)/B175*100</f>
        <v>-48.736955739474631</v>
      </c>
      <c r="D253" s="956">
        <f>(E175-C175)/C175*100</f>
        <v>2.4980989496696901</v>
      </c>
      <c r="E253" s="957">
        <f>(E175-D175)/D175*100</f>
        <v>55.137489504617974</v>
      </c>
      <c r="F253" s="956">
        <f>(G175-F175)/F175*100</f>
        <v>41.26627750336776</v>
      </c>
      <c r="G253" s="956">
        <f>(I175-F175)/F175*100</f>
        <v>-10.306073648971786</v>
      </c>
      <c r="H253" s="956">
        <f>(I175-G175)/G175*100</f>
        <v>-36.507191994996873</v>
      </c>
      <c r="I253" s="957">
        <f>(I175-H175)/H175*100</f>
        <v>14.626328955597245</v>
      </c>
      <c r="J253" s="956">
        <f>(K175-J175)/J175*100</f>
        <v>-33.825506470179576</v>
      </c>
      <c r="K253" s="956">
        <f>(M175-J175)/J175*100</f>
        <v>-37.945691351110732</v>
      </c>
      <c r="L253" s="956">
        <f>(M175-K175)/K175*100</f>
        <v>-6.2262431658422335</v>
      </c>
      <c r="M253" s="957">
        <f>(M175-L175)/L175*100</f>
        <v>43.965939089562809</v>
      </c>
    </row>
    <row r="254" spans="1:13" x14ac:dyDescent="0.3">
      <c r="A254" s="1" t="s">
        <v>5</v>
      </c>
      <c r="B254" s="956">
        <f t="shared" ref="B254:B256" si="190">(C176-B176)/B176*100</f>
        <v>-67.005471006891213</v>
      </c>
      <c r="C254" s="956">
        <f t="shared" ref="C254:C256" si="191">(E176-B176)/B176*100</f>
        <v>-68.557063761385976</v>
      </c>
      <c r="D254" s="956">
        <f t="shared" ref="D254:D256" si="192">(E176-C176)/C176*100</f>
        <v>-4.7025758567998164</v>
      </c>
      <c r="E254" s="957">
        <f t="shared" ref="E254:E256" si="193">(E176-D176)/D176*100</f>
        <v>-33.938093901607793</v>
      </c>
      <c r="F254" s="956">
        <f t="shared" ref="F254:F256" si="194">(G176-F176)/F176*100</f>
        <v>-22.332015810276687</v>
      </c>
      <c r="G254" s="956">
        <f t="shared" ref="G254:G256" si="195">(I176-F176)/F176*100</f>
        <v>-6.1892583120204669</v>
      </c>
      <c r="H254" s="956">
        <f t="shared" ref="H254:H256" si="196">(I176-G176)/G176*100</f>
        <v>20.784313725490197</v>
      </c>
      <c r="I254" s="957">
        <f t="shared" ref="I254:I256" si="197">(I176-H176)/H176*100</f>
        <v>11.37254901960784</v>
      </c>
      <c r="J254" s="956">
        <f t="shared" ref="J254:J256" si="198">(K176-J176)/J176*100</f>
        <v>-61.077604313192005</v>
      </c>
      <c r="K254" s="956">
        <f t="shared" ref="K254:K256" si="199">(M176-J176)/J176*100</f>
        <v>-56.542619411015849</v>
      </c>
      <c r="L254" s="956">
        <f t="shared" ref="L254:L256" si="200">(M176-K176)/K176*100</f>
        <v>11.651350905189016</v>
      </c>
      <c r="M254" s="957">
        <f t="shared" ref="M254:M256" si="201">(M176-L176)/L176*100</f>
        <v>-22.184150741681147</v>
      </c>
    </row>
    <row r="255" spans="1:13" x14ac:dyDescent="0.3">
      <c r="A255" s="1" t="s">
        <v>6</v>
      </c>
      <c r="B255" s="956">
        <f t="shared" si="190"/>
        <v>-50.05582922824302</v>
      </c>
      <c r="C255" s="956">
        <f t="shared" si="191"/>
        <v>-61.373891988452137</v>
      </c>
      <c r="D255" s="956">
        <f t="shared" si="192"/>
        <v>-22.661428922170391</v>
      </c>
      <c r="E255" s="957">
        <f t="shared" si="193"/>
        <v>-19.214338325558565</v>
      </c>
      <c r="F255" s="956">
        <f t="shared" si="194"/>
        <v>-25.829238329238326</v>
      </c>
      <c r="G255" s="956">
        <f t="shared" si="195"/>
        <v>-5.9167275383491411</v>
      </c>
      <c r="H255" s="956">
        <f t="shared" si="196"/>
        <v>26.846846846846862</v>
      </c>
      <c r="I255" s="957">
        <f t="shared" si="197"/>
        <v>55.555555555555571</v>
      </c>
      <c r="J255" s="956">
        <f t="shared" si="198"/>
        <v>-48.59617049937458</v>
      </c>
      <c r="K255" s="956">
        <f t="shared" si="199"/>
        <v>-48.16840127561742</v>
      </c>
      <c r="L255" s="956">
        <f t="shared" si="200"/>
        <v>0.8321738436860201</v>
      </c>
      <c r="M255" s="957">
        <f t="shared" si="201"/>
        <v>9.3510255205886725</v>
      </c>
    </row>
    <row r="256" spans="1:13" ht="15" thickBot="1" x14ac:dyDescent="0.35">
      <c r="A256" s="3" t="s">
        <v>7</v>
      </c>
      <c r="B256" s="958">
        <f t="shared" si="190"/>
        <v>-56.664716193291909</v>
      </c>
      <c r="C256" s="958">
        <f t="shared" si="191"/>
        <v>-58.499945993791393</v>
      </c>
      <c r="D256" s="958">
        <f t="shared" si="192"/>
        <v>-4.2349550742192132</v>
      </c>
      <c r="E256" s="958">
        <f t="shared" si="193"/>
        <v>0.15636855788419166</v>
      </c>
      <c r="F256" s="960">
        <f t="shared" si="194"/>
        <v>-1.3024836178302741</v>
      </c>
      <c r="G256" s="958">
        <f t="shared" si="195"/>
        <v>2.8017695386559907</v>
      </c>
      <c r="H256" s="958">
        <f t="shared" si="196"/>
        <v>4.1584158415841577</v>
      </c>
      <c r="I256" s="958">
        <f t="shared" si="197"/>
        <v>43.488194973343489</v>
      </c>
      <c r="J256" s="960">
        <f t="shared" si="198"/>
        <v>-47.25737007305694</v>
      </c>
      <c r="K256" s="958">
        <f t="shared" si="199"/>
        <v>-47.020158322249053</v>
      </c>
      <c r="L256" s="958">
        <f t="shared" si="200"/>
        <v>0.44975336106005553</v>
      </c>
      <c r="M256" s="961">
        <f t="shared" si="201"/>
        <v>9.5523959978936333</v>
      </c>
    </row>
    <row r="257" spans="1:13" ht="15" thickBot="1" x14ac:dyDescent="0.35">
      <c r="A257" s="21"/>
    </row>
    <row r="258" spans="1:13" ht="15" thickBot="1" x14ac:dyDescent="0.35">
      <c r="A258" s="1114" t="s">
        <v>374</v>
      </c>
      <c r="B258" s="1097" t="s">
        <v>1</v>
      </c>
      <c r="C258" s="1098"/>
      <c r="D258" s="1098"/>
      <c r="E258" s="1191"/>
      <c r="F258" s="1206" t="s">
        <v>2</v>
      </c>
      <c r="G258" s="1098"/>
      <c r="H258" s="1098"/>
      <c r="I258" s="1191"/>
      <c r="J258" s="1206" t="s">
        <v>3</v>
      </c>
      <c r="K258" s="1098"/>
      <c r="L258" s="1098"/>
      <c r="M258" s="1191"/>
    </row>
    <row r="259" spans="1:13" ht="15" thickBot="1" x14ac:dyDescent="0.35">
      <c r="A259" s="1115"/>
      <c r="B259" s="67" t="s">
        <v>32</v>
      </c>
      <c r="C259" s="67" t="s">
        <v>159</v>
      </c>
      <c r="D259" s="67" t="s">
        <v>160</v>
      </c>
      <c r="E259" s="69" t="s">
        <v>161</v>
      </c>
      <c r="F259" s="67" t="s">
        <v>32</v>
      </c>
      <c r="G259" s="67" t="s">
        <v>159</v>
      </c>
      <c r="H259" s="67" t="s">
        <v>160</v>
      </c>
      <c r="I259" s="69" t="s">
        <v>161</v>
      </c>
      <c r="J259" s="67" t="s">
        <v>32</v>
      </c>
      <c r="K259" s="67" t="s">
        <v>159</v>
      </c>
      <c r="L259" s="67" t="s">
        <v>160</v>
      </c>
      <c r="M259" s="69" t="s">
        <v>161</v>
      </c>
    </row>
    <row r="260" spans="1:13" x14ac:dyDescent="0.3">
      <c r="A260" s="1" t="s">
        <v>4</v>
      </c>
      <c r="B260" s="956">
        <f>(C182-B182)/B182*100</f>
        <v>-24.938423645320203</v>
      </c>
      <c r="C260" s="956">
        <f>(E182-B182)/B182*100</f>
        <v>-14.93836113125454</v>
      </c>
      <c r="D260" s="956">
        <f>(E182-C182)/C182*100</f>
        <v>13.322478689780676</v>
      </c>
      <c r="E260" s="957">
        <f>(E182-D182)/D182*100</f>
        <v>68.274111675126903</v>
      </c>
      <c r="F260" s="956">
        <f>(G182-F182)/F182*100</f>
        <v>29.749276759884282</v>
      </c>
      <c r="G260" s="956">
        <f>(I182-F182)/F182*100</f>
        <v>33.854818523153931</v>
      </c>
      <c r="H260" s="956">
        <f>(I182-G182)/G182*100</f>
        <v>3.1642116748499607</v>
      </c>
      <c r="I260" s="957">
        <f>(I182-H182)/H182*100</f>
        <v>16.693944353518823</v>
      </c>
      <c r="J260" s="956">
        <f>(K182-J182)/J182*100</f>
        <v>-6.4797308910550635</v>
      </c>
      <c r="K260" s="956">
        <f>(M182-J182)/J182*100</f>
        <v>9.4350748909068499E-2</v>
      </c>
      <c r="L260" s="956">
        <f>(M182-K182)/K182*100</f>
        <v>7.0295794725587886</v>
      </c>
      <c r="M260" s="957">
        <f>(M182-L182)/L182*100</f>
        <v>51.771549444738227</v>
      </c>
    </row>
    <row r="261" spans="1:13" x14ac:dyDescent="0.3">
      <c r="A261" s="1" t="s">
        <v>5</v>
      </c>
      <c r="B261" s="956">
        <f t="shared" ref="B261:B263" si="202">(C183-B183)/B183*100</f>
        <v>-32.5</v>
      </c>
      <c r="C261" s="956">
        <f t="shared" ref="C261:C263" si="203">(E183-B183)/B183*100</f>
        <v>-39.34782608695653</v>
      </c>
      <c r="D261" s="956">
        <f t="shared" ref="D261:D263" si="204">(E183-C183)/C183*100</f>
        <v>-10.14492753623189</v>
      </c>
      <c r="E261" s="957">
        <f t="shared" ref="E261:E263" si="205">(E183-D183)/D183*100</f>
        <v>-35.359361135758661</v>
      </c>
      <c r="F261" s="956">
        <f t="shared" ref="F261:F263" si="206">(G183-F183)/F183*100</f>
        <v>16.941529235382326</v>
      </c>
      <c r="G261" s="956">
        <f t="shared" ref="G261:G263" si="207">(I183-F183)/F183*100</f>
        <v>21.739130434782624</v>
      </c>
      <c r="H261" s="956">
        <f t="shared" ref="H261:H263" si="208">(I183-G183)/G183*100</f>
        <v>4.1025641025641013</v>
      </c>
      <c r="I261" s="957">
        <f t="shared" ref="I261:I263" si="209">(I183-H183)/H183*100</f>
        <v>-20.512820512820504</v>
      </c>
      <c r="J261" s="956">
        <f t="shared" ref="J261:J263" si="210">(K183-J183)/J183*100</f>
        <v>-22.643313486027207</v>
      </c>
      <c r="K261" s="956">
        <f t="shared" ref="K261:K263" si="211">(M183-J183)/J183*100</f>
        <v>-22.908967333588212</v>
      </c>
      <c r="L261" s="956">
        <f t="shared" ref="L261:L263" si="212">(M183-K183)/K183*100</f>
        <v>-0.34341420183893356</v>
      </c>
      <c r="M261" s="957">
        <f t="shared" ref="M261:M263" si="213">(M183-L183)/L183*100</f>
        <v>-27.812752219531873</v>
      </c>
    </row>
    <row r="262" spans="1:13" x14ac:dyDescent="0.3">
      <c r="A262" s="1" t="s">
        <v>6</v>
      </c>
      <c r="B262" s="956">
        <f t="shared" si="202"/>
        <v>-13.016464740602659</v>
      </c>
      <c r="C262" s="956">
        <f t="shared" si="203"/>
        <v>-39.655172413793096</v>
      </c>
      <c r="D262" s="956">
        <f t="shared" si="204"/>
        <v>-30.625000000000004</v>
      </c>
      <c r="E262" s="957">
        <f t="shared" si="205"/>
        <v>-40.666666666666671</v>
      </c>
      <c r="F262" s="956">
        <f t="shared" si="206"/>
        <v>10.270270270270281</v>
      </c>
      <c r="G262" s="956">
        <f t="shared" si="207"/>
        <v>2.9189189189189415</v>
      </c>
      <c r="H262" s="956">
        <f t="shared" si="208"/>
        <v>-6.6666666666666554</v>
      </c>
      <c r="I262" s="957">
        <f t="shared" si="209"/>
        <v>-6.6666666666666554</v>
      </c>
      <c r="J262" s="956">
        <f t="shared" si="210"/>
        <v>-7.1449170872386532</v>
      </c>
      <c r="K262" s="956">
        <f t="shared" si="211"/>
        <v>-21.758513931888544</v>
      </c>
      <c r="L262" s="956">
        <f t="shared" si="212"/>
        <v>-15.738068812430624</v>
      </c>
      <c r="M262" s="957">
        <f t="shared" si="213"/>
        <v>-24.166666666666661</v>
      </c>
    </row>
    <row r="263" spans="1:13" ht="15" thickBot="1" x14ac:dyDescent="0.35">
      <c r="A263" s="3" t="s">
        <v>7</v>
      </c>
      <c r="B263" s="958">
        <f t="shared" si="202"/>
        <v>-25.644034268264249</v>
      </c>
      <c r="C263" s="958">
        <f t="shared" si="203"/>
        <v>-30.280561928913581</v>
      </c>
      <c r="D263" s="958">
        <f t="shared" si="204"/>
        <v>-6.2355825992189651</v>
      </c>
      <c r="E263" s="958">
        <f t="shared" si="205"/>
        <v>-6.0028666985188792</v>
      </c>
      <c r="F263" s="960">
        <f t="shared" si="206"/>
        <v>20.638297872340431</v>
      </c>
      <c r="G263" s="958">
        <f t="shared" si="207"/>
        <v>18.272841051314153</v>
      </c>
      <c r="H263" s="958">
        <f t="shared" si="208"/>
        <v>-1.9607843137254832</v>
      </c>
      <c r="I263" s="958">
        <f t="shared" si="209"/>
        <v>-3.1674208144796228</v>
      </c>
      <c r="J263" s="960">
        <f t="shared" si="210"/>
        <v>-12.211714840341223</v>
      </c>
      <c r="K263" s="958">
        <f t="shared" si="211"/>
        <v>-13.730480366256792</v>
      </c>
      <c r="L263" s="958">
        <f t="shared" si="212"/>
        <v>-1.7300321143685866</v>
      </c>
      <c r="M263" s="961">
        <f t="shared" si="213"/>
        <v>-0.16356457980822101</v>
      </c>
    </row>
    <row r="264" spans="1:13" x14ac:dyDescent="0.3">
      <c r="A264" s="50" t="s">
        <v>63</v>
      </c>
    </row>
    <row r="265" spans="1:13" ht="15.6" x14ac:dyDescent="0.3">
      <c r="A265" s="48"/>
    </row>
  </sheetData>
  <mergeCells count="219">
    <mergeCell ref="Q22:Q24"/>
    <mergeCell ref="Q25:R25"/>
    <mergeCell ref="P35:P38"/>
    <mergeCell ref="Q35:Q37"/>
    <mergeCell ref="Q38:R38"/>
    <mergeCell ref="P50:Q51"/>
    <mergeCell ref="R50:S50"/>
    <mergeCell ref="T50:T51"/>
    <mergeCell ref="P52:P54"/>
    <mergeCell ref="P40:T40"/>
    <mergeCell ref="P41:T41"/>
    <mergeCell ref="P42:Q43"/>
    <mergeCell ref="R42:S42"/>
    <mergeCell ref="T42:T43"/>
    <mergeCell ref="P44:P46"/>
    <mergeCell ref="P47:Q47"/>
    <mergeCell ref="P48:T48"/>
    <mergeCell ref="P49:T49"/>
    <mergeCell ref="AE16:AG16"/>
    <mergeCell ref="AH16:AH17"/>
    <mergeCell ref="AB18:AB21"/>
    <mergeCell ref="AC18:AC20"/>
    <mergeCell ref="AC21:AD21"/>
    <mergeCell ref="P2:X2"/>
    <mergeCell ref="P3:X3"/>
    <mergeCell ref="P4:R5"/>
    <mergeCell ref="S4:W4"/>
    <mergeCell ref="X4:X5"/>
    <mergeCell ref="AB2:AJ2"/>
    <mergeCell ref="AB3:AJ3"/>
    <mergeCell ref="AB4:AJ4"/>
    <mergeCell ref="AB5:AJ5"/>
    <mergeCell ref="AB6:AD7"/>
    <mergeCell ref="AE6:AI6"/>
    <mergeCell ref="AJ6:AJ7"/>
    <mergeCell ref="AB8:AB11"/>
    <mergeCell ref="AC8:AC10"/>
    <mergeCell ref="AC11:AD11"/>
    <mergeCell ref="AB12:AB15"/>
    <mergeCell ref="AC12:AC14"/>
    <mergeCell ref="AC15:AD15"/>
    <mergeCell ref="P14:V14"/>
    <mergeCell ref="P15:V15"/>
    <mergeCell ref="P18:P21"/>
    <mergeCell ref="Q18:Q20"/>
    <mergeCell ref="Q21:R21"/>
    <mergeCell ref="AB16:AD17"/>
    <mergeCell ref="A251:A252"/>
    <mergeCell ref="B251:E251"/>
    <mergeCell ref="F251:I251"/>
    <mergeCell ref="J251:M251"/>
    <mergeCell ref="B230:E230"/>
    <mergeCell ref="F230:I230"/>
    <mergeCell ref="J230:M230"/>
    <mergeCell ref="A209:A210"/>
    <mergeCell ref="B209:E209"/>
    <mergeCell ref="F209:I209"/>
    <mergeCell ref="J209:M209"/>
    <mergeCell ref="A216:A217"/>
    <mergeCell ref="B216:E216"/>
    <mergeCell ref="F216:I216"/>
    <mergeCell ref="J216:M216"/>
    <mergeCell ref="A223:A224"/>
    <mergeCell ref="B223:E223"/>
    <mergeCell ref="F223:I223"/>
    <mergeCell ref="J223:M223"/>
    <mergeCell ref="A258:A259"/>
    <mergeCell ref="B258:E258"/>
    <mergeCell ref="F258:I258"/>
    <mergeCell ref="J258:M258"/>
    <mergeCell ref="A237:A238"/>
    <mergeCell ref="B237:E237"/>
    <mergeCell ref="F237:I237"/>
    <mergeCell ref="J237:M237"/>
    <mergeCell ref="A244:A245"/>
    <mergeCell ref="B244:E244"/>
    <mergeCell ref="F244:I244"/>
    <mergeCell ref="J244:M244"/>
    <mergeCell ref="A230:A231"/>
    <mergeCell ref="A195:A196"/>
    <mergeCell ref="B195:E195"/>
    <mergeCell ref="F195:I195"/>
    <mergeCell ref="J195:M195"/>
    <mergeCell ref="A202:A203"/>
    <mergeCell ref="B202:E202"/>
    <mergeCell ref="F202:I202"/>
    <mergeCell ref="J202:M202"/>
    <mergeCell ref="A180:A181"/>
    <mergeCell ref="B180:E180"/>
    <mergeCell ref="F180:I180"/>
    <mergeCell ref="J180:M180"/>
    <mergeCell ref="A188:A189"/>
    <mergeCell ref="B188:E188"/>
    <mergeCell ref="F188:I188"/>
    <mergeCell ref="J188:M188"/>
    <mergeCell ref="A166:A167"/>
    <mergeCell ref="B166:E166"/>
    <mergeCell ref="F166:I166"/>
    <mergeCell ref="J166:M166"/>
    <mergeCell ref="A173:A174"/>
    <mergeCell ref="B173:E173"/>
    <mergeCell ref="F173:I173"/>
    <mergeCell ref="J173:M173"/>
    <mergeCell ref="A152:A153"/>
    <mergeCell ref="B152:E152"/>
    <mergeCell ref="F152:I152"/>
    <mergeCell ref="J152:M152"/>
    <mergeCell ref="A159:A160"/>
    <mergeCell ref="B159:E159"/>
    <mergeCell ref="F159:I159"/>
    <mergeCell ref="J159:M159"/>
    <mergeCell ref="A138:A139"/>
    <mergeCell ref="B138:E138"/>
    <mergeCell ref="F138:I138"/>
    <mergeCell ref="J138:M138"/>
    <mergeCell ref="A145:A146"/>
    <mergeCell ref="B145:E145"/>
    <mergeCell ref="F145:I145"/>
    <mergeCell ref="J145:M145"/>
    <mergeCell ref="A124:A125"/>
    <mergeCell ref="B124:E124"/>
    <mergeCell ref="F124:I124"/>
    <mergeCell ref="J124:M124"/>
    <mergeCell ref="A131:A132"/>
    <mergeCell ref="B131:E131"/>
    <mergeCell ref="F131:I131"/>
    <mergeCell ref="J131:M131"/>
    <mergeCell ref="A110:A111"/>
    <mergeCell ref="B110:E110"/>
    <mergeCell ref="F110:I110"/>
    <mergeCell ref="J110:M110"/>
    <mergeCell ref="A117:A118"/>
    <mergeCell ref="B117:E117"/>
    <mergeCell ref="F117:I117"/>
    <mergeCell ref="J117:M117"/>
    <mergeCell ref="A101:A102"/>
    <mergeCell ref="B101:E101"/>
    <mergeCell ref="F101:I101"/>
    <mergeCell ref="J101:M101"/>
    <mergeCell ref="A85:A86"/>
    <mergeCell ref="B85:E85"/>
    <mergeCell ref="F85:I85"/>
    <mergeCell ref="J85:M85"/>
    <mergeCell ref="A92:A93"/>
    <mergeCell ref="B92:E92"/>
    <mergeCell ref="F92:I92"/>
    <mergeCell ref="J92:M92"/>
    <mergeCell ref="A78:A79"/>
    <mergeCell ref="B78:E78"/>
    <mergeCell ref="F78:I78"/>
    <mergeCell ref="J78:M78"/>
    <mergeCell ref="A57:A58"/>
    <mergeCell ref="B57:E57"/>
    <mergeCell ref="F57:I57"/>
    <mergeCell ref="J57:M57"/>
    <mergeCell ref="A64:A65"/>
    <mergeCell ref="B64:E64"/>
    <mergeCell ref="F64:I64"/>
    <mergeCell ref="J64:M64"/>
    <mergeCell ref="A32:A33"/>
    <mergeCell ref="B32:E32"/>
    <mergeCell ref="F32:I32"/>
    <mergeCell ref="J32:M32"/>
    <mergeCell ref="A39:A40"/>
    <mergeCell ref="B39:E39"/>
    <mergeCell ref="F39:I39"/>
    <mergeCell ref="J39:M39"/>
    <mergeCell ref="A71:A72"/>
    <mergeCell ref="B71:E71"/>
    <mergeCell ref="F71:I71"/>
    <mergeCell ref="J71:M71"/>
    <mergeCell ref="B18:E18"/>
    <mergeCell ref="F18:I18"/>
    <mergeCell ref="J18:M18"/>
    <mergeCell ref="A25:A26"/>
    <mergeCell ref="B25:E25"/>
    <mergeCell ref="F25:I25"/>
    <mergeCell ref="J25:M25"/>
    <mergeCell ref="AI19:AJ19"/>
    <mergeCell ref="A48:A49"/>
    <mergeCell ref="B48:E48"/>
    <mergeCell ref="F48:I48"/>
    <mergeCell ref="J48:M48"/>
    <mergeCell ref="AB22:AB25"/>
    <mergeCell ref="AC22:AC24"/>
    <mergeCell ref="AC25:AD25"/>
    <mergeCell ref="P27:AD27"/>
    <mergeCell ref="P28:AD28"/>
    <mergeCell ref="P29:R30"/>
    <mergeCell ref="S29:AC29"/>
    <mergeCell ref="AD29:AD30"/>
    <mergeCell ref="P31:P34"/>
    <mergeCell ref="Q31:Q33"/>
    <mergeCell ref="Q34:R34"/>
    <mergeCell ref="P22:P25"/>
    <mergeCell ref="AI12:AM12"/>
    <mergeCell ref="AI13:AM13"/>
    <mergeCell ref="AI14:AJ15"/>
    <mergeCell ref="AK14:AL14"/>
    <mergeCell ref="AM14:AM15"/>
    <mergeCell ref="AI16:AI18"/>
    <mergeCell ref="A4:A5"/>
    <mergeCell ref="B4:E4"/>
    <mergeCell ref="F4:I4"/>
    <mergeCell ref="J4:M4"/>
    <mergeCell ref="A11:A12"/>
    <mergeCell ref="B11:E11"/>
    <mergeCell ref="F11:I11"/>
    <mergeCell ref="J11:M11"/>
    <mergeCell ref="P16:R17"/>
    <mergeCell ref="S16:U16"/>
    <mergeCell ref="V16:V17"/>
    <mergeCell ref="P6:P9"/>
    <mergeCell ref="Q6:Q8"/>
    <mergeCell ref="Q9:R9"/>
    <mergeCell ref="P10:P13"/>
    <mergeCell ref="Q10:Q12"/>
    <mergeCell ref="Q13:R13"/>
    <mergeCell ref="A18:A19"/>
  </mergeCells>
  <pageMargins left="0.7" right="0.7" top="0.75" bottom="0.75" header="0.3" footer="0.3"/>
  <pageSetup paperSize="9" scale="3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1:X25"/>
  <sheetViews>
    <sheetView topLeftCell="B2" workbookViewId="0">
      <selection activeCell="N9" sqref="N9"/>
    </sheetView>
  </sheetViews>
  <sheetFormatPr defaultRowHeight="14.4" x14ac:dyDescent="0.3"/>
  <sheetData>
    <row r="1" spans="14:24" x14ac:dyDescent="0.3">
      <c r="P1" s="1226" t="s">
        <v>139</v>
      </c>
      <c r="Q1" s="1227"/>
      <c r="R1" s="1227"/>
      <c r="S1" s="1227"/>
      <c r="T1" s="1227"/>
      <c r="U1" s="1227"/>
      <c r="V1" s="1227"/>
      <c r="W1" s="1227"/>
      <c r="X1" s="1227"/>
    </row>
    <row r="2" spans="14:24" ht="15" thickBot="1" x14ac:dyDescent="0.35">
      <c r="P2" s="1228" t="s">
        <v>79</v>
      </c>
      <c r="Q2" s="1227"/>
      <c r="R2" s="1227"/>
      <c r="S2" s="1227"/>
      <c r="T2" s="1227"/>
      <c r="U2" s="1227"/>
      <c r="V2" s="1227"/>
      <c r="W2" s="1227"/>
      <c r="X2" s="1227"/>
    </row>
    <row r="3" spans="14:24" ht="15" thickBot="1" x14ac:dyDescent="0.35">
      <c r="P3" s="1215" t="s">
        <v>81</v>
      </c>
      <c r="Q3" s="1216"/>
      <c r="R3" s="1217"/>
      <c r="S3" s="1221" t="s">
        <v>118</v>
      </c>
      <c r="T3" s="1222"/>
      <c r="U3" s="1222"/>
      <c r="V3" s="1222"/>
      <c r="W3" s="1223"/>
      <c r="X3" s="1224" t="s">
        <v>82</v>
      </c>
    </row>
    <row r="4" spans="14:24" ht="19.2" thickBot="1" x14ac:dyDescent="0.35">
      <c r="N4" s="221">
        <f>S8+V8+T21+T25+S12+V12</f>
        <v>186</v>
      </c>
      <c r="P4" s="1218"/>
      <c r="Q4" s="1219"/>
      <c r="R4" s="1220"/>
      <c r="S4" s="474" t="s">
        <v>124</v>
      </c>
      <c r="T4" s="475" t="s">
        <v>125</v>
      </c>
      <c r="U4" s="475" t="s">
        <v>126</v>
      </c>
      <c r="V4" s="475" t="s">
        <v>127</v>
      </c>
      <c r="W4" s="475" t="s">
        <v>128</v>
      </c>
      <c r="X4" s="1225"/>
    </row>
    <row r="5" spans="14:24" ht="16.8" x14ac:dyDescent="0.3">
      <c r="N5" s="221">
        <f>W8+W12+U21+U25</f>
        <v>378</v>
      </c>
      <c r="P5" s="1229" t="s">
        <v>83</v>
      </c>
      <c r="Q5" s="1232" t="s">
        <v>85</v>
      </c>
      <c r="R5" s="476" t="s">
        <v>4</v>
      </c>
      <c r="S5" s="477">
        <v>1</v>
      </c>
      <c r="T5" s="478">
        <v>2</v>
      </c>
      <c r="U5" s="478">
        <v>5</v>
      </c>
      <c r="V5" s="478">
        <v>50</v>
      </c>
      <c r="W5" s="478">
        <v>139</v>
      </c>
      <c r="X5" s="479">
        <v>197</v>
      </c>
    </row>
    <row r="6" spans="14:24" x14ac:dyDescent="0.3">
      <c r="N6" s="221">
        <f>T8+T12</f>
        <v>9</v>
      </c>
      <c r="P6" s="1230"/>
      <c r="Q6" s="1227"/>
      <c r="R6" s="480" t="s">
        <v>5</v>
      </c>
      <c r="S6" s="481">
        <v>1</v>
      </c>
      <c r="T6" s="482">
        <v>4</v>
      </c>
      <c r="U6" s="482">
        <v>9</v>
      </c>
      <c r="V6" s="482">
        <v>30</v>
      </c>
      <c r="W6" s="482">
        <v>94</v>
      </c>
      <c r="X6" s="483">
        <v>138</v>
      </c>
    </row>
    <row r="7" spans="14:24" ht="25.2" x14ac:dyDescent="0.3">
      <c r="N7" s="221">
        <f>T8+T12</f>
        <v>9</v>
      </c>
      <c r="P7" s="1230"/>
      <c r="Q7" s="1227"/>
      <c r="R7" s="480" t="s">
        <v>86</v>
      </c>
      <c r="S7" s="481">
        <v>5</v>
      </c>
      <c r="T7" s="482">
        <v>0</v>
      </c>
      <c r="U7" s="482">
        <v>5</v>
      </c>
      <c r="V7" s="482">
        <v>19</v>
      </c>
      <c r="W7" s="482">
        <v>91</v>
      </c>
      <c r="X7" s="483">
        <v>120</v>
      </c>
    </row>
    <row r="8" spans="14:24" x14ac:dyDescent="0.3">
      <c r="N8" s="221">
        <f>U8+U12+S21+S25</f>
        <v>29</v>
      </c>
      <c r="P8" s="1231"/>
      <c r="Q8" s="1233" t="s">
        <v>82</v>
      </c>
      <c r="R8" s="1234"/>
      <c r="S8" s="484">
        <v>7</v>
      </c>
      <c r="T8" s="485">
        <v>6</v>
      </c>
      <c r="U8" s="485">
        <v>19</v>
      </c>
      <c r="V8" s="485">
        <v>99</v>
      </c>
      <c r="W8" s="485">
        <v>324</v>
      </c>
      <c r="X8" s="486">
        <v>455</v>
      </c>
    </row>
    <row r="9" spans="14:24" ht="17.399999999999999" thickBot="1" x14ac:dyDescent="0.35">
      <c r="P9" s="1235" t="s">
        <v>84</v>
      </c>
      <c r="Q9" s="1236" t="s">
        <v>85</v>
      </c>
      <c r="R9" s="487" t="s">
        <v>4</v>
      </c>
      <c r="S9" s="488"/>
      <c r="T9" s="489">
        <v>1</v>
      </c>
      <c r="U9" s="489">
        <v>2</v>
      </c>
      <c r="V9" s="489">
        <v>28</v>
      </c>
      <c r="W9" s="489">
        <v>16</v>
      </c>
      <c r="X9" s="490">
        <v>47</v>
      </c>
    </row>
    <row r="10" spans="14:24" x14ac:dyDescent="0.3">
      <c r="P10" s="1230"/>
      <c r="Q10" s="1227"/>
      <c r="R10" s="480" t="s">
        <v>5</v>
      </c>
      <c r="S10" s="491"/>
      <c r="T10" s="482">
        <v>2</v>
      </c>
      <c r="U10" s="482">
        <v>2</v>
      </c>
      <c r="V10" s="482">
        <v>21</v>
      </c>
      <c r="W10" s="482">
        <v>14</v>
      </c>
      <c r="X10" s="483">
        <v>39</v>
      </c>
    </row>
    <row r="11" spans="14:24" ht="25.2" x14ac:dyDescent="0.3">
      <c r="P11" s="1230"/>
      <c r="Q11" s="1227"/>
      <c r="R11" s="480" t="s">
        <v>86</v>
      </c>
      <c r="S11" s="491"/>
      <c r="T11" s="482">
        <v>0</v>
      </c>
      <c r="U11" s="482">
        <v>5</v>
      </c>
      <c r="V11" s="482">
        <v>27</v>
      </c>
      <c r="W11" s="482">
        <v>18</v>
      </c>
      <c r="X11" s="483">
        <v>50</v>
      </c>
    </row>
    <row r="12" spans="14:24" ht="15" thickBot="1" x14ac:dyDescent="0.35">
      <c r="P12" s="1218"/>
      <c r="Q12" s="1237" t="s">
        <v>82</v>
      </c>
      <c r="R12" s="1220"/>
      <c r="S12" s="492"/>
      <c r="T12" s="493">
        <v>3</v>
      </c>
      <c r="U12" s="493">
        <v>9</v>
      </c>
      <c r="V12" s="493">
        <v>76</v>
      </c>
      <c r="W12" s="493">
        <v>48</v>
      </c>
      <c r="X12" s="494">
        <v>136</v>
      </c>
    </row>
    <row r="14" spans="14:24" x14ac:dyDescent="0.3">
      <c r="P14" s="1226" t="s">
        <v>140</v>
      </c>
      <c r="Q14" s="1227"/>
      <c r="R14" s="1227"/>
      <c r="S14" s="1227"/>
      <c r="T14" s="1227"/>
      <c r="U14" s="1227"/>
      <c r="V14" s="1227"/>
    </row>
    <row r="15" spans="14:24" ht="15" thickBot="1" x14ac:dyDescent="0.35">
      <c r="P15" s="1228" t="s">
        <v>79</v>
      </c>
      <c r="Q15" s="1227"/>
      <c r="R15" s="1227"/>
      <c r="S15" s="1227"/>
      <c r="T15" s="1227"/>
      <c r="U15" s="1227"/>
      <c r="V15" s="1227"/>
    </row>
    <row r="16" spans="14:24" ht="15" thickBot="1" x14ac:dyDescent="0.35">
      <c r="P16" s="1215" t="s">
        <v>81</v>
      </c>
      <c r="Q16" s="1216"/>
      <c r="R16" s="1217"/>
      <c r="S16" s="1221" t="s">
        <v>131</v>
      </c>
      <c r="T16" s="1222"/>
      <c r="U16" s="1223"/>
      <c r="V16" s="1224" t="s">
        <v>82</v>
      </c>
    </row>
    <row r="17" spans="16:24" ht="19.2" thickBot="1" x14ac:dyDescent="0.35">
      <c r="P17" s="1218"/>
      <c r="Q17" s="1219"/>
      <c r="R17" s="1220"/>
      <c r="S17" s="474" t="s">
        <v>126</v>
      </c>
      <c r="T17" s="475" t="s">
        <v>127</v>
      </c>
      <c r="U17" s="475" t="s">
        <v>128</v>
      </c>
      <c r="V17" s="1225"/>
    </row>
    <row r="18" spans="16:24" ht="16.8" x14ac:dyDescent="0.3">
      <c r="P18" s="1229" t="s">
        <v>83</v>
      </c>
      <c r="Q18" s="1232" t="s">
        <v>85</v>
      </c>
      <c r="R18" s="476" t="s">
        <v>4</v>
      </c>
      <c r="S18" s="495"/>
      <c r="T18" s="496"/>
      <c r="U18" s="478">
        <v>1</v>
      </c>
      <c r="V18" s="479">
        <v>1</v>
      </c>
    </row>
    <row r="19" spans="16:24" x14ac:dyDescent="0.3">
      <c r="P19" s="1230"/>
      <c r="Q19" s="1227"/>
      <c r="R19" s="480" t="s">
        <v>5</v>
      </c>
      <c r="S19" s="491"/>
      <c r="T19" s="497"/>
      <c r="U19" s="482">
        <v>1</v>
      </c>
      <c r="V19" s="483">
        <v>1</v>
      </c>
      <c r="X19" s="221">
        <f>X8+X12+V21+V25</f>
        <v>602</v>
      </c>
    </row>
    <row r="20" spans="16:24" ht="25.2" x14ac:dyDescent="0.3">
      <c r="P20" s="1230"/>
      <c r="Q20" s="1227"/>
      <c r="R20" s="480" t="s">
        <v>86</v>
      </c>
      <c r="S20" s="491"/>
      <c r="T20" s="497"/>
      <c r="U20" s="482">
        <v>1</v>
      </c>
      <c r="V20" s="483">
        <v>1</v>
      </c>
    </row>
    <row r="21" spans="16:24" x14ac:dyDescent="0.3">
      <c r="P21" s="1231"/>
      <c r="Q21" s="1233" t="s">
        <v>82</v>
      </c>
      <c r="R21" s="1234"/>
      <c r="S21" s="498"/>
      <c r="T21" s="499"/>
      <c r="U21" s="485">
        <v>3</v>
      </c>
      <c r="V21" s="486">
        <v>3</v>
      </c>
    </row>
    <row r="22" spans="16:24" ht="17.399999999999999" thickBot="1" x14ac:dyDescent="0.35">
      <c r="P22" s="1235" t="s">
        <v>84</v>
      </c>
      <c r="Q22" s="1236" t="s">
        <v>85</v>
      </c>
      <c r="R22" s="487" t="s">
        <v>4</v>
      </c>
      <c r="S22" s="500">
        <v>0</v>
      </c>
      <c r="T22" s="489">
        <v>3</v>
      </c>
      <c r="U22" s="489">
        <v>2</v>
      </c>
      <c r="V22" s="490">
        <v>5</v>
      </c>
    </row>
    <row r="23" spans="16:24" x14ac:dyDescent="0.3">
      <c r="P23" s="1230"/>
      <c r="Q23" s="1227"/>
      <c r="R23" s="480" t="s">
        <v>5</v>
      </c>
      <c r="S23" s="481">
        <v>1</v>
      </c>
      <c r="T23" s="482">
        <v>0</v>
      </c>
      <c r="U23" s="482">
        <v>1</v>
      </c>
      <c r="V23" s="483">
        <v>2</v>
      </c>
    </row>
    <row r="24" spans="16:24" ht="25.2" x14ac:dyDescent="0.3">
      <c r="P24" s="1230"/>
      <c r="Q24" s="1227"/>
      <c r="R24" s="480" t="s">
        <v>86</v>
      </c>
      <c r="S24" s="481">
        <v>0</v>
      </c>
      <c r="T24" s="482">
        <v>1</v>
      </c>
      <c r="U24" s="482">
        <v>0</v>
      </c>
      <c r="V24" s="483">
        <v>1</v>
      </c>
    </row>
    <row r="25" spans="16:24" ht="15" thickBot="1" x14ac:dyDescent="0.35">
      <c r="P25" s="1218"/>
      <c r="Q25" s="1237" t="s">
        <v>82</v>
      </c>
      <c r="R25" s="1220"/>
      <c r="S25" s="501">
        <v>1</v>
      </c>
      <c r="T25" s="493">
        <v>4</v>
      </c>
      <c r="U25" s="493">
        <v>3</v>
      </c>
      <c r="V25" s="494">
        <v>8</v>
      </c>
    </row>
  </sheetData>
  <mergeCells count="22">
    <mergeCell ref="P18:P21"/>
    <mergeCell ref="Q18:Q20"/>
    <mergeCell ref="Q21:R21"/>
    <mergeCell ref="P22:P25"/>
    <mergeCell ref="Q22:Q24"/>
    <mergeCell ref="Q25:R25"/>
    <mergeCell ref="P16:R17"/>
    <mergeCell ref="S16:U16"/>
    <mergeCell ref="V16:V17"/>
    <mergeCell ref="P1:X1"/>
    <mergeCell ref="P2:X2"/>
    <mergeCell ref="P3:R4"/>
    <mergeCell ref="S3:W3"/>
    <mergeCell ref="X3:X4"/>
    <mergeCell ref="P5:P8"/>
    <mergeCell ref="Q5:Q7"/>
    <mergeCell ref="Q8:R8"/>
    <mergeCell ref="P9:P12"/>
    <mergeCell ref="Q9:Q11"/>
    <mergeCell ref="Q12:R12"/>
    <mergeCell ref="P14:V14"/>
    <mergeCell ref="P15:V1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workbookViewId="0">
      <selection activeCell="P11" sqref="P11:U18"/>
    </sheetView>
  </sheetViews>
  <sheetFormatPr defaultRowHeight="14.4" x14ac:dyDescent="0.3"/>
  <sheetData>
    <row r="1" spans="1:24" ht="15" thickBot="1" x14ac:dyDescent="0.35">
      <c r="A1" s="1240" t="s">
        <v>118</v>
      </c>
      <c r="B1" s="1241"/>
      <c r="C1" s="1241"/>
      <c r="D1" s="1241"/>
      <c r="E1" s="1241"/>
      <c r="F1" s="1241"/>
      <c r="P1" s="1240" t="s">
        <v>134</v>
      </c>
      <c r="Q1" s="1241"/>
      <c r="R1" s="1241"/>
      <c r="S1" s="1241"/>
      <c r="T1" s="1241"/>
      <c r="U1" s="1241"/>
      <c r="V1" s="1241"/>
      <c r="W1" s="1241"/>
      <c r="X1" s="154"/>
    </row>
    <row r="2" spans="1:24" ht="19.2" thickBot="1" x14ac:dyDescent="0.35">
      <c r="A2" s="1238" t="s">
        <v>80</v>
      </c>
      <c r="B2" s="1239"/>
      <c r="C2" s="155" t="s">
        <v>119</v>
      </c>
      <c r="D2" s="156" t="s">
        <v>120</v>
      </c>
      <c r="E2" s="156" t="s">
        <v>121</v>
      </c>
      <c r="F2" s="157" t="s">
        <v>122</v>
      </c>
      <c r="P2" s="1246" t="s">
        <v>79</v>
      </c>
      <c r="Q2" s="1241"/>
      <c r="R2" s="1241"/>
      <c r="S2" s="1241"/>
      <c r="T2" s="1241"/>
      <c r="U2" s="1241"/>
      <c r="V2" s="1241"/>
      <c r="W2" s="1241"/>
      <c r="X2" s="154"/>
    </row>
    <row r="3" spans="1:24" ht="19.2" thickBot="1" x14ac:dyDescent="0.35">
      <c r="A3" s="1242" t="s">
        <v>123</v>
      </c>
      <c r="B3" s="158" t="s">
        <v>124</v>
      </c>
      <c r="C3" s="159">
        <v>7</v>
      </c>
      <c r="D3" s="160">
        <v>4.0105649740172682E-3</v>
      </c>
      <c r="E3" s="160">
        <v>1.1844331641285957</v>
      </c>
      <c r="F3" s="161">
        <v>1.1844331641285957</v>
      </c>
      <c r="P3" s="1238" t="s">
        <v>80</v>
      </c>
      <c r="Q3" s="1247"/>
      <c r="R3" s="1249" t="s">
        <v>118</v>
      </c>
      <c r="S3" s="1250"/>
      <c r="T3" s="1250"/>
      <c r="U3" s="1250"/>
      <c r="V3" s="1251"/>
      <c r="W3" s="1252" t="s">
        <v>82</v>
      </c>
      <c r="X3" s="154"/>
    </row>
    <row r="4" spans="1:24" ht="19.2" thickBot="1" x14ac:dyDescent="0.35">
      <c r="A4" s="1243"/>
      <c r="B4" s="162" t="s">
        <v>125</v>
      </c>
      <c r="C4" s="163">
        <v>9</v>
      </c>
      <c r="D4" s="164">
        <v>5.1564406808793451E-3</v>
      </c>
      <c r="E4" s="164">
        <v>1.5228426395939088</v>
      </c>
      <c r="F4" s="165">
        <v>2.7072758037225042</v>
      </c>
      <c r="P4" s="1248"/>
      <c r="Q4" s="1245"/>
      <c r="R4" s="177" t="s">
        <v>124</v>
      </c>
      <c r="S4" s="178" t="s">
        <v>125</v>
      </c>
      <c r="T4" s="178" t="s">
        <v>126</v>
      </c>
      <c r="U4" s="178" t="s">
        <v>127</v>
      </c>
      <c r="V4" s="178" t="s">
        <v>128</v>
      </c>
      <c r="W4" s="1253"/>
      <c r="X4" s="154"/>
    </row>
    <row r="5" spans="1:24" ht="16.8" x14ac:dyDescent="0.3">
      <c r="A5" s="1243"/>
      <c r="B5" s="162" t="s">
        <v>126</v>
      </c>
      <c r="C5" s="163">
        <v>28</v>
      </c>
      <c r="D5" s="164">
        <v>1.6042259896069073E-2</v>
      </c>
      <c r="E5" s="164">
        <v>4.7377326565143827</v>
      </c>
      <c r="F5" s="165">
        <v>7.4450084602368864</v>
      </c>
      <c r="P5" s="1242" t="s">
        <v>85</v>
      </c>
      <c r="Q5" s="158" t="s">
        <v>4</v>
      </c>
      <c r="R5" s="159">
        <v>1</v>
      </c>
      <c r="S5" s="179">
        <v>3</v>
      </c>
      <c r="T5" s="179">
        <v>7</v>
      </c>
      <c r="U5" s="179">
        <v>78</v>
      </c>
      <c r="V5" s="179">
        <v>155</v>
      </c>
      <c r="W5" s="180">
        <v>244</v>
      </c>
      <c r="X5" s="154"/>
    </row>
    <row r="6" spans="1:24" ht="16.8" x14ac:dyDescent="0.3">
      <c r="A6" s="1243"/>
      <c r="B6" s="162" t="s">
        <v>127</v>
      </c>
      <c r="C6" s="163">
        <v>175</v>
      </c>
      <c r="D6" s="164">
        <v>0.10026412435043171</v>
      </c>
      <c r="E6" s="164">
        <v>29.610829103214893</v>
      </c>
      <c r="F6" s="165">
        <v>37.055837563451774</v>
      </c>
      <c r="P6" s="1243"/>
      <c r="Q6" s="162" t="s">
        <v>5</v>
      </c>
      <c r="R6" s="163">
        <v>1</v>
      </c>
      <c r="S6" s="181">
        <v>6</v>
      </c>
      <c r="T6" s="181">
        <v>11</v>
      </c>
      <c r="U6" s="181">
        <v>51</v>
      </c>
      <c r="V6" s="181">
        <v>108</v>
      </c>
      <c r="W6" s="182">
        <v>177</v>
      </c>
      <c r="X6" s="154"/>
    </row>
    <row r="7" spans="1:24" ht="25.2" x14ac:dyDescent="0.3">
      <c r="A7" s="1243"/>
      <c r="B7" s="162" t="s">
        <v>128</v>
      </c>
      <c r="C7" s="163">
        <v>372</v>
      </c>
      <c r="D7" s="164">
        <v>0.21313288147634624</v>
      </c>
      <c r="E7" s="164">
        <v>62.944162436548226</v>
      </c>
      <c r="F7" s="165">
        <v>100</v>
      </c>
      <c r="P7" s="1243"/>
      <c r="Q7" s="162" t="s">
        <v>86</v>
      </c>
      <c r="R7" s="163">
        <v>5</v>
      </c>
      <c r="S7" s="181">
        <v>0</v>
      </c>
      <c r="T7" s="181">
        <v>10</v>
      </c>
      <c r="U7" s="181">
        <v>46</v>
      </c>
      <c r="V7" s="181">
        <v>109</v>
      </c>
      <c r="W7" s="182">
        <v>170</v>
      </c>
      <c r="X7" s="154"/>
    </row>
    <row r="8" spans="1:24" ht="15" thickBot="1" x14ac:dyDescent="0.35">
      <c r="A8" s="1243"/>
      <c r="B8" s="162" t="s">
        <v>82</v>
      </c>
      <c r="C8" s="163">
        <v>591</v>
      </c>
      <c r="D8" s="164">
        <v>0.33860627137774363</v>
      </c>
      <c r="E8" s="164">
        <v>100</v>
      </c>
      <c r="F8" s="166"/>
      <c r="P8" s="1244" t="s">
        <v>82</v>
      </c>
      <c r="Q8" s="1245"/>
      <c r="R8" s="169">
        <v>7</v>
      </c>
      <c r="S8" s="183">
        <v>9</v>
      </c>
      <c r="T8" s="183">
        <v>28</v>
      </c>
      <c r="U8" s="183">
        <v>175</v>
      </c>
      <c r="V8" s="183">
        <v>372</v>
      </c>
      <c r="W8" s="184">
        <v>591</v>
      </c>
      <c r="X8" s="154"/>
    </row>
    <row r="9" spans="1:24" ht="16.8" x14ac:dyDescent="0.3">
      <c r="A9" s="167" t="s">
        <v>129</v>
      </c>
      <c r="B9" s="162" t="s">
        <v>130</v>
      </c>
      <c r="C9" s="163">
        <v>173948</v>
      </c>
      <c r="D9" s="164">
        <v>99.661393728622258</v>
      </c>
      <c r="E9" s="168"/>
      <c r="F9" s="166"/>
      <c r="P9" s="1240" t="s">
        <v>135</v>
      </c>
      <c r="Q9" s="1241"/>
      <c r="R9" s="1241"/>
      <c r="S9" s="1241"/>
      <c r="T9" s="1241"/>
      <c r="U9" s="1241"/>
      <c r="V9" s="154"/>
    </row>
    <row r="10" spans="1:24" ht="15" thickBot="1" x14ac:dyDescent="0.35">
      <c r="A10" s="1244" t="s">
        <v>82</v>
      </c>
      <c r="B10" s="1245"/>
      <c r="C10" s="169">
        <v>174539</v>
      </c>
      <c r="D10" s="170">
        <v>100</v>
      </c>
      <c r="E10" s="171"/>
      <c r="F10" s="172"/>
      <c r="P10" s="1246" t="s">
        <v>79</v>
      </c>
      <c r="Q10" s="1241"/>
      <c r="R10" s="1241"/>
      <c r="S10" s="1241"/>
      <c r="T10" s="1241"/>
      <c r="U10" s="1241"/>
      <c r="V10" s="154"/>
    </row>
    <row r="11" spans="1:24" ht="15.6" thickBot="1" x14ac:dyDescent="0.35">
      <c r="A11" s="1240" t="s">
        <v>131</v>
      </c>
      <c r="B11" s="1241"/>
      <c r="C11" s="1241"/>
      <c r="D11" s="1241"/>
      <c r="E11" s="1241"/>
      <c r="F11" s="1241"/>
      <c r="P11" s="1238" t="s">
        <v>80</v>
      </c>
      <c r="Q11" s="1247"/>
      <c r="R11" s="1249" t="s">
        <v>131</v>
      </c>
      <c r="S11" s="1250"/>
      <c r="T11" s="1251"/>
      <c r="U11" s="1252" t="s">
        <v>82</v>
      </c>
      <c r="V11" s="154"/>
    </row>
    <row r="12" spans="1:24" ht="19.2" thickBot="1" x14ac:dyDescent="0.35">
      <c r="A12" s="1238" t="s">
        <v>80</v>
      </c>
      <c r="B12" s="1239"/>
      <c r="C12" s="155" t="s">
        <v>119</v>
      </c>
      <c r="D12" s="156" t="s">
        <v>120</v>
      </c>
      <c r="E12" s="156" t="s">
        <v>121</v>
      </c>
      <c r="F12" s="157" t="s">
        <v>122</v>
      </c>
      <c r="P12" s="1248"/>
      <c r="Q12" s="1245"/>
      <c r="R12" s="177" t="s">
        <v>126</v>
      </c>
      <c r="S12" s="178" t="s">
        <v>127</v>
      </c>
      <c r="T12" s="178" t="s">
        <v>128</v>
      </c>
      <c r="U12" s="1253"/>
      <c r="V12" s="154"/>
    </row>
    <row r="13" spans="1:24" ht="16.8" x14ac:dyDescent="0.3">
      <c r="A13" s="1242" t="s">
        <v>123</v>
      </c>
      <c r="B13" s="158" t="s">
        <v>126</v>
      </c>
      <c r="C13" s="159">
        <v>1</v>
      </c>
      <c r="D13" s="160">
        <v>5.7293785343103833E-4</v>
      </c>
      <c r="E13" s="160">
        <v>9.0909090909090917</v>
      </c>
      <c r="F13" s="161">
        <v>9.0909090909090917</v>
      </c>
      <c r="P13" s="1242" t="s">
        <v>85</v>
      </c>
      <c r="Q13" s="158" t="s">
        <v>4</v>
      </c>
      <c r="R13" s="159">
        <v>0</v>
      </c>
      <c r="S13" s="179">
        <v>3</v>
      </c>
      <c r="T13" s="179">
        <v>3</v>
      </c>
      <c r="U13" s="180">
        <v>6</v>
      </c>
      <c r="V13" s="154"/>
    </row>
    <row r="14" spans="1:24" ht="16.8" x14ac:dyDescent="0.3">
      <c r="A14" s="1243"/>
      <c r="B14" s="162" t="s">
        <v>127</v>
      </c>
      <c r="C14" s="163">
        <v>4</v>
      </c>
      <c r="D14" s="164">
        <v>2.2917514137241533E-3</v>
      </c>
      <c r="E14" s="164">
        <v>36.363636363636367</v>
      </c>
      <c r="F14" s="165">
        <v>45.454545454545453</v>
      </c>
      <c r="P14" s="1243"/>
      <c r="Q14" s="162" t="s">
        <v>5</v>
      </c>
      <c r="R14" s="163">
        <v>1</v>
      </c>
      <c r="S14" s="181">
        <v>0</v>
      </c>
      <c r="T14" s="181">
        <v>2</v>
      </c>
      <c r="U14" s="182">
        <v>3</v>
      </c>
      <c r="V14" s="154"/>
    </row>
    <row r="15" spans="1:24" ht="25.2" x14ac:dyDescent="0.3">
      <c r="A15" s="1243"/>
      <c r="B15" s="162" t="s">
        <v>128</v>
      </c>
      <c r="C15" s="163">
        <v>6</v>
      </c>
      <c r="D15" s="164">
        <v>3.4376271205862298E-3</v>
      </c>
      <c r="E15" s="164">
        <v>54.54545454545454</v>
      </c>
      <c r="F15" s="165">
        <v>100</v>
      </c>
      <c r="P15" s="1243"/>
      <c r="Q15" s="162" t="s">
        <v>86</v>
      </c>
      <c r="R15" s="163">
        <v>0</v>
      </c>
      <c r="S15" s="181">
        <v>1</v>
      </c>
      <c r="T15" s="181">
        <v>1</v>
      </c>
      <c r="U15" s="182">
        <v>2</v>
      </c>
      <c r="V15" s="154"/>
    </row>
    <row r="16" spans="1:24" ht="15" thickBot="1" x14ac:dyDescent="0.35">
      <c r="A16" s="1243"/>
      <c r="B16" s="162" t="s">
        <v>82</v>
      </c>
      <c r="C16" s="163">
        <v>11</v>
      </c>
      <c r="D16" s="164">
        <v>6.3023163877414211E-3</v>
      </c>
      <c r="E16" s="164">
        <v>100</v>
      </c>
      <c r="F16" s="166"/>
      <c r="P16" s="1244" t="s">
        <v>82</v>
      </c>
      <c r="Q16" s="1245"/>
      <c r="R16" s="169">
        <v>1</v>
      </c>
      <c r="S16" s="183">
        <v>4</v>
      </c>
      <c r="T16" s="183">
        <v>6</v>
      </c>
      <c r="U16" s="184">
        <v>11</v>
      </c>
      <c r="V16" s="154"/>
    </row>
    <row r="17" spans="1:22" ht="17.399999999999999" thickBot="1" x14ac:dyDescent="0.35">
      <c r="A17" s="167" t="s">
        <v>129</v>
      </c>
      <c r="B17" s="162" t="s">
        <v>130</v>
      </c>
      <c r="C17" s="163">
        <v>174528</v>
      </c>
      <c r="D17" s="164">
        <v>99.993697683612254</v>
      </c>
      <c r="E17" s="168"/>
      <c r="F17" s="166"/>
      <c r="P17" s="185" t="s">
        <v>136</v>
      </c>
      <c r="Q17" s="185" t="s">
        <v>136</v>
      </c>
      <c r="V17" s="154"/>
    </row>
    <row r="18" spans="1:22" ht="67.8" thickBot="1" x14ac:dyDescent="0.35">
      <c r="A18" s="1244" t="s">
        <v>82</v>
      </c>
      <c r="B18" s="1245"/>
      <c r="C18" s="169">
        <v>174539</v>
      </c>
      <c r="D18" s="170">
        <v>100</v>
      </c>
      <c r="E18" s="171"/>
      <c r="F18" s="172"/>
      <c r="P18" s="186" t="s">
        <v>137</v>
      </c>
      <c r="Q18" s="186" t="s">
        <v>138</v>
      </c>
      <c r="V18" s="154"/>
    </row>
    <row r="19" spans="1:22" ht="15" thickBot="1" x14ac:dyDescent="0.35">
      <c r="A19" s="1240" t="s">
        <v>132</v>
      </c>
      <c r="B19" s="1241"/>
      <c r="C19" s="1241"/>
      <c r="D19" s="1241"/>
      <c r="E19" s="154"/>
    </row>
    <row r="20" spans="1:22" ht="15" thickBot="1" x14ac:dyDescent="0.35">
      <c r="A20" s="1238" t="s">
        <v>80</v>
      </c>
      <c r="B20" s="1239"/>
      <c r="C20" s="155" t="s">
        <v>119</v>
      </c>
      <c r="D20" s="157" t="s">
        <v>120</v>
      </c>
      <c r="E20" s="154"/>
    </row>
    <row r="21" spans="1:22" ht="17.399999999999999" thickBot="1" x14ac:dyDescent="0.35">
      <c r="A21" s="173" t="s">
        <v>129</v>
      </c>
      <c r="B21" s="174" t="s">
        <v>130</v>
      </c>
      <c r="C21" s="175">
        <v>174539</v>
      </c>
      <c r="D21" s="176">
        <v>100</v>
      </c>
      <c r="E21" s="154"/>
    </row>
    <row r="22" spans="1:22" ht="15" thickBot="1" x14ac:dyDescent="0.35">
      <c r="A22" s="1240" t="s">
        <v>133</v>
      </c>
      <c r="B22" s="1241"/>
      <c r="C22" s="1241"/>
      <c r="D22" s="1241"/>
      <c r="E22" s="154"/>
    </row>
    <row r="23" spans="1:22" ht="15" thickBot="1" x14ac:dyDescent="0.35">
      <c r="A23" s="1238" t="s">
        <v>80</v>
      </c>
      <c r="B23" s="1239"/>
      <c r="C23" s="155" t="s">
        <v>119</v>
      </c>
      <c r="D23" s="157" t="s">
        <v>120</v>
      </c>
      <c r="E23" s="154"/>
    </row>
    <row r="24" spans="1:22" ht="17.399999999999999" thickBot="1" x14ac:dyDescent="0.35">
      <c r="A24" s="173" t="s">
        <v>129</v>
      </c>
      <c r="B24" s="174" t="s">
        <v>130</v>
      </c>
      <c r="C24" s="175">
        <v>174539</v>
      </c>
      <c r="D24" s="176">
        <v>100</v>
      </c>
      <c r="E24" s="154"/>
    </row>
  </sheetData>
  <mergeCells count="26">
    <mergeCell ref="P1:W1"/>
    <mergeCell ref="P2:W2"/>
    <mergeCell ref="P3:Q4"/>
    <mergeCell ref="R3:V3"/>
    <mergeCell ref="W3:W4"/>
    <mergeCell ref="P5:P7"/>
    <mergeCell ref="P8:Q8"/>
    <mergeCell ref="A13:A16"/>
    <mergeCell ref="A18:B18"/>
    <mergeCell ref="A19:D19"/>
    <mergeCell ref="P16:Q16"/>
    <mergeCell ref="P9:U9"/>
    <mergeCell ref="P10:U10"/>
    <mergeCell ref="P11:Q12"/>
    <mergeCell ref="R11:T11"/>
    <mergeCell ref="U11:U12"/>
    <mergeCell ref="P13:P15"/>
    <mergeCell ref="A20:B20"/>
    <mergeCell ref="A22:D22"/>
    <mergeCell ref="A23:B23"/>
    <mergeCell ref="A1:F1"/>
    <mergeCell ref="A2:B2"/>
    <mergeCell ref="A3:A8"/>
    <mergeCell ref="A10:B10"/>
    <mergeCell ref="A11:F11"/>
    <mergeCell ref="A12:B1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62"/>
  <sheetViews>
    <sheetView workbookViewId="0"/>
  </sheetViews>
  <sheetFormatPr defaultColWidth="8.88671875" defaultRowHeight="14.4" x14ac:dyDescent="0.3"/>
  <cols>
    <col min="1" max="1" width="22.33203125" style="5" customWidth="1"/>
    <col min="2" max="14" width="8.88671875" style="5"/>
    <col min="15" max="24" width="0" style="5" hidden="1" customWidth="1"/>
    <col min="25" max="16384" width="8.88671875" style="5"/>
  </cols>
  <sheetData>
    <row r="1" spans="1:23" ht="15.6" x14ac:dyDescent="0.3">
      <c r="A1" s="4" t="s">
        <v>355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23" ht="15.6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23" ht="15.6" x14ac:dyDescent="0.3">
      <c r="A3" s="57"/>
    </row>
    <row r="4" spans="1:23" ht="16.2" thickBot="1" x14ac:dyDescent="0.35">
      <c r="A4" s="7" t="s">
        <v>57</v>
      </c>
      <c r="L4" s="876"/>
    </row>
    <row r="5" spans="1:23" ht="15" customHeight="1" thickBot="1" x14ac:dyDescent="0.35">
      <c r="A5" s="1265" t="s">
        <v>20</v>
      </c>
      <c r="B5" s="1267"/>
      <c r="C5" s="1097" t="s">
        <v>1</v>
      </c>
      <c r="D5" s="1098"/>
      <c r="E5" s="1098"/>
      <c r="F5" s="1098"/>
      <c r="G5" s="1097" t="s">
        <v>2</v>
      </c>
      <c r="H5" s="1098"/>
      <c r="I5" s="1098"/>
      <c r="J5" s="1098"/>
      <c r="K5" s="1097" t="s">
        <v>3</v>
      </c>
      <c r="L5" s="1098"/>
      <c r="M5" s="1098"/>
      <c r="N5" s="1099"/>
      <c r="W5" s="876"/>
    </row>
    <row r="6" spans="1:23" ht="15" thickBot="1" x14ac:dyDescent="0.35">
      <c r="A6" s="1266"/>
      <c r="B6" s="1268"/>
      <c r="C6" s="13">
        <v>2001</v>
      </c>
      <c r="D6" s="14">
        <v>2010</v>
      </c>
      <c r="E6" s="14">
        <v>2014</v>
      </c>
      <c r="F6" s="14">
        <v>2015</v>
      </c>
      <c r="G6" s="13">
        <v>2001</v>
      </c>
      <c r="H6" s="14">
        <v>2010</v>
      </c>
      <c r="I6" s="14">
        <v>2014</v>
      </c>
      <c r="J6" s="15">
        <v>2015</v>
      </c>
      <c r="K6" s="13">
        <v>2001</v>
      </c>
      <c r="L6" s="14">
        <v>2010</v>
      </c>
      <c r="M6" s="14">
        <v>2014</v>
      </c>
      <c r="N6" s="15">
        <v>2015</v>
      </c>
      <c r="W6" s="876"/>
    </row>
    <row r="7" spans="1:23" ht="15" customHeight="1" x14ac:dyDescent="0.3">
      <c r="A7" s="1254" t="s">
        <v>4</v>
      </c>
      <c r="B7" s="1263"/>
      <c r="C7" s="897">
        <v>8360</v>
      </c>
      <c r="D7" s="962">
        <v>10356</v>
      </c>
      <c r="E7" s="962">
        <v>11383</v>
      </c>
      <c r="F7" s="963">
        <f>'Vecchia Velocipedi'!F7</f>
        <v>11310</v>
      </c>
      <c r="G7" s="897">
        <v>937</v>
      </c>
      <c r="H7" s="962">
        <v>1076</v>
      </c>
      <c r="I7" s="962">
        <v>1292</v>
      </c>
      <c r="J7" s="963">
        <f>'Vecchia Velocipedi'!J7</f>
        <v>1460</v>
      </c>
      <c r="K7" s="897">
        <v>9297</v>
      </c>
      <c r="L7" s="962">
        <v>11432</v>
      </c>
      <c r="M7" s="962">
        <v>12675</v>
      </c>
      <c r="N7" s="963">
        <f>F7+J7</f>
        <v>12770</v>
      </c>
      <c r="W7" s="876"/>
    </row>
    <row r="8" spans="1:23" x14ac:dyDescent="0.3">
      <c r="A8" s="1258" t="s">
        <v>5</v>
      </c>
      <c r="B8" s="1264"/>
      <c r="C8" s="897">
        <v>1873</v>
      </c>
      <c r="D8" s="962">
        <v>2164</v>
      </c>
      <c r="E8" s="962">
        <v>2663</v>
      </c>
      <c r="F8" s="963">
        <f>'Vecchia Velocipedi'!F8</f>
        <v>2572</v>
      </c>
      <c r="G8" s="897">
        <v>231</v>
      </c>
      <c r="H8" s="962">
        <v>315</v>
      </c>
      <c r="I8" s="962">
        <v>390</v>
      </c>
      <c r="J8" s="963">
        <f>'Vecchia Velocipedi'!J8</f>
        <v>370</v>
      </c>
      <c r="K8" s="897">
        <v>2104</v>
      </c>
      <c r="L8" s="962">
        <v>2479</v>
      </c>
      <c r="M8" s="962">
        <v>3053</v>
      </c>
      <c r="N8" s="963">
        <f t="shared" ref="N8:N9" si="0">F8+J8</f>
        <v>2942</v>
      </c>
      <c r="W8" s="876"/>
    </row>
    <row r="9" spans="1:23" x14ac:dyDescent="0.3">
      <c r="A9" s="1258" t="s">
        <v>6</v>
      </c>
      <c r="B9" s="1264"/>
      <c r="C9" s="897">
        <v>694</v>
      </c>
      <c r="D9" s="962">
        <v>1081</v>
      </c>
      <c r="E9" s="962">
        <v>1473</v>
      </c>
      <c r="F9" s="963">
        <f>'Vecchia Velocipedi'!F9</f>
        <v>1472</v>
      </c>
      <c r="G9" s="897">
        <v>132</v>
      </c>
      <c r="H9" s="962">
        <v>218</v>
      </c>
      <c r="I9" s="962">
        <v>245</v>
      </c>
      <c r="J9" s="963">
        <f>'Vecchia Velocipedi'!J9</f>
        <v>253</v>
      </c>
      <c r="K9" s="897">
        <v>826</v>
      </c>
      <c r="L9" s="962">
        <v>1299</v>
      </c>
      <c r="M9" s="962">
        <v>1718</v>
      </c>
      <c r="N9" s="963">
        <f t="shared" si="0"/>
        <v>1725</v>
      </c>
      <c r="W9" s="876"/>
    </row>
    <row r="10" spans="1:23" ht="15" thickBot="1" x14ac:dyDescent="0.35">
      <c r="A10" s="1260" t="s">
        <v>7</v>
      </c>
      <c r="B10" s="1269"/>
      <c r="C10" s="911">
        <v>10927</v>
      </c>
      <c r="D10" s="912">
        <v>13601</v>
      </c>
      <c r="E10" s="912">
        <v>15519</v>
      </c>
      <c r="F10" s="964">
        <f>SUM(F7:F9)</f>
        <v>15354</v>
      </c>
      <c r="G10" s="911">
        <v>1300</v>
      </c>
      <c r="H10" s="912">
        <v>1609</v>
      </c>
      <c r="I10" s="912">
        <v>1927</v>
      </c>
      <c r="J10" s="964">
        <f>SUM(J7:J9)</f>
        <v>2083</v>
      </c>
      <c r="K10" s="911">
        <v>12227</v>
      </c>
      <c r="L10" s="912">
        <v>15210</v>
      </c>
      <c r="M10" s="912">
        <v>17446</v>
      </c>
      <c r="N10" s="964">
        <f t="shared" ref="N10" si="1">F10+J10</f>
        <v>17437</v>
      </c>
      <c r="W10" s="876"/>
    </row>
    <row r="11" spans="1:23" ht="15" thickBot="1" x14ac:dyDescent="0.35">
      <c r="A11" s="1270"/>
      <c r="B11" s="1270"/>
      <c r="C11" s="47"/>
      <c r="D11" s="47"/>
      <c r="E11" s="47"/>
      <c r="F11" s="47"/>
      <c r="G11" s="205"/>
      <c r="H11" s="47"/>
      <c r="I11" s="47"/>
      <c r="J11" s="47"/>
      <c r="K11" s="47"/>
      <c r="L11" s="205"/>
      <c r="M11" s="47"/>
      <c r="N11" s="47"/>
      <c r="O11" s="47"/>
      <c r="P11" s="47"/>
      <c r="W11" s="876"/>
    </row>
    <row r="12" spans="1:23" ht="15" customHeight="1" thickBot="1" x14ac:dyDescent="0.35">
      <c r="A12" s="1265" t="s">
        <v>333</v>
      </c>
      <c r="B12" s="58"/>
      <c r="C12" s="1097" t="s">
        <v>1</v>
      </c>
      <c r="D12" s="1098"/>
      <c r="E12" s="1098"/>
      <c r="F12" s="1098"/>
      <c r="G12" s="1097" t="s">
        <v>2</v>
      </c>
      <c r="H12" s="1098"/>
      <c r="I12" s="1098"/>
      <c r="J12" s="1098"/>
      <c r="K12" s="1097" t="s">
        <v>3</v>
      </c>
      <c r="L12" s="1098"/>
      <c r="M12" s="1098"/>
      <c r="N12" s="1099"/>
      <c r="W12" s="876"/>
    </row>
    <row r="13" spans="1:23" ht="15" thickBot="1" x14ac:dyDescent="0.35">
      <c r="A13" s="1266"/>
      <c r="B13" s="59"/>
      <c r="C13" s="13">
        <v>2001</v>
      </c>
      <c r="D13" s="14">
        <v>2010</v>
      </c>
      <c r="E13" s="14">
        <v>2014</v>
      </c>
      <c r="F13" s="14">
        <v>2015</v>
      </c>
      <c r="G13" s="13">
        <v>2001</v>
      </c>
      <c r="H13" s="14">
        <v>2010</v>
      </c>
      <c r="I13" s="14">
        <v>2014</v>
      </c>
      <c r="J13" s="15">
        <v>2015</v>
      </c>
      <c r="K13" s="13">
        <v>2001</v>
      </c>
      <c r="L13" s="14">
        <v>2010</v>
      </c>
      <c r="M13" s="14">
        <v>2014</v>
      </c>
      <c r="N13" s="15">
        <v>2015</v>
      </c>
      <c r="W13" s="876"/>
    </row>
    <row r="14" spans="1:23" x14ac:dyDescent="0.3">
      <c r="A14" s="1254" t="s">
        <v>4</v>
      </c>
      <c r="B14" s="1255"/>
      <c r="C14" s="897">
        <v>194</v>
      </c>
      <c r="D14" s="962">
        <v>120</v>
      </c>
      <c r="E14" s="962">
        <v>119</v>
      </c>
      <c r="F14" s="963">
        <f>T19</f>
        <v>106</v>
      </c>
      <c r="G14" s="897">
        <v>83</v>
      </c>
      <c r="H14" s="962">
        <v>63</v>
      </c>
      <c r="I14" s="962">
        <v>70</v>
      </c>
      <c r="J14" s="963">
        <f>U19</f>
        <v>59</v>
      </c>
      <c r="K14" s="897">
        <v>277</v>
      </c>
      <c r="L14" s="962">
        <v>183</v>
      </c>
      <c r="M14" s="962">
        <v>189</v>
      </c>
      <c r="N14" s="963">
        <f>F14+J14</f>
        <v>165</v>
      </c>
    </row>
    <row r="15" spans="1:23" ht="14.4" customHeight="1" x14ac:dyDescent="0.3">
      <c r="A15" s="1258" t="s">
        <v>5</v>
      </c>
      <c r="B15" s="1259"/>
      <c r="C15" s="897">
        <v>45</v>
      </c>
      <c r="D15" s="962">
        <v>26</v>
      </c>
      <c r="E15" s="962">
        <v>24</v>
      </c>
      <c r="F15" s="963">
        <f>T20</f>
        <v>42</v>
      </c>
      <c r="G15" s="897">
        <v>22</v>
      </c>
      <c r="H15" s="962">
        <v>23</v>
      </c>
      <c r="I15" s="962">
        <v>22</v>
      </c>
      <c r="J15" s="963">
        <f>U20</f>
        <v>13</v>
      </c>
      <c r="K15" s="897">
        <v>67</v>
      </c>
      <c r="L15" s="962">
        <v>49</v>
      </c>
      <c r="M15" s="962">
        <v>46</v>
      </c>
      <c r="N15" s="963">
        <f t="shared" ref="N15:N16" si="2">F15+J15</f>
        <v>55</v>
      </c>
      <c r="R15" s="1271" t="s">
        <v>78</v>
      </c>
      <c r="S15" s="1271"/>
      <c r="T15" s="1271"/>
      <c r="U15" s="1271"/>
      <c r="V15" s="1271"/>
    </row>
    <row r="16" spans="1:23" ht="15" thickBot="1" x14ac:dyDescent="0.35">
      <c r="A16" s="1258" t="s">
        <v>6</v>
      </c>
      <c r="B16" s="1259"/>
      <c r="C16" s="897">
        <v>29</v>
      </c>
      <c r="D16" s="962">
        <v>16</v>
      </c>
      <c r="E16" s="962">
        <v>25</v>
      </c>
      <c r="F16" s="963">
        <f>T21</f>
        <v>19</v>
      </c>
      <c r="G16" s="897">
        <v>23</v>
      </c>
      <c r="H16" s="962">
        <v>26</v>
      </c>
      <c r="I16" s="962">
        <v>26</v>
      </c>
      <c r="J16" s="963">
        <f>U21</f>
        <v>20</v>
      </c>
      <c r="K16" s="897">
        <v>52</v>
      </c>
      <c r="L16" s="962">
        <v>42</v>
      </c>
      <c r="M16" s="962">
        <v>51</v>
      </c>
      <c r="N16" s="963">
        <f t="shared" si="2"/>
        <v>39</v>
      </c>
      <c r="R16" s="1272" t="s">
        <v>79</v>
      </c>
      <c r="S16" s="1272"/>
      <c r="T16" s="1272"/>
      <c r="U16" s="1272"/>
      <c r="V16" s="1272"/>
      <c r="W16" s="190"/>
    </row>
    <row r="17" spans="1:22" ht="15" customHeight="1" thickBot="1" x14ac:dyDescent="0.35">
      <c r="A17" s="1260" t="s">
        <v>7</v>
      </c>
      <c r="B17" s="1261"/>
      <c r="C17" s="911">
        <v>268</v>
      </c>
      <c r="D17" s="912">
        <v>162</v>
      </c>
      <c r="E17" s="912">
        <v>168</v>
      </c>
      <c r="F17" s="964">
        <f>SUM(F14:F16)</f>
        <v>167</v>
      </c>
      <c r="G17" s="911">
        <v>128</v>
      </c>
      <c r="H17" s="912">
        <v>112</v>
      </c>
      <c r="I17" s="912">
        <v>118</v>
      </c>
      <c r="J17" s="964">
        <f>SUM(J14:J16)</f>
        <v>92</v>
      </c>
      <c r="K17" s="911">
        <v>396</v>
      </c>
      <c r="L17" s="912">
        <v>274</v>
      </c>
      <c r="M17" s="912">
        <v>286</v>
      </c>
      <c r="N17" s="964">
        <f>SUM(N14:N16)</f>
        <v>259</v>
      </c>
      <c r="R17" s="1273" t="s">
        <v>80</v>
      </c>
      <c r="S17" s="1274"/>
      <c r="T17" s="1277" t="s">
        <v>81</v>
      </c>
      <c r="U17" s="1278"/>
      <c r="V17" s="1279" t="s">
        <v>82</v>
      </c>
    </row>
    <row r="18" spans="1:22" ht="19.2" thickBot="1" x14ac:dyDescent="0.35">
      <c r="A18" s="1270"/>
      <c r="B18" s="1270"/>
      <c r="C18" s="47"/>
      <c r="D18" s="47"/>
      <c r="E18" s="47"/>
      <c r="F18" s="47"/>
      <c r="G18" s="205"/>
      <c r="H18" s="47"/>
      <c r="I18" s="47"/>
      <c r="J18" s="47"/>
      <c r="K18" s="47"/>
      <c r="L18" s="205"/>
      <c r="M18" s="47"/>
      <c r="N18" s="47"/>
      <c r="O18" s="47"/>
      <c r="P18" s="47"/>
      <c r="Q18" s="876"/>
      <c r="R18" s="1275"/>
      <c r="S18" s="1276"/>
      <c r="T18" s="965" t="s">
        <v>83</v>
      </c>
      <c r="U18" s="966" t="s">
        <v>84</v>
      </c>
      <c r="V18" s="1280"/>
    </row>
    <row r="19" spans="1:22" ht="15" customHeight="1" thickBot="1" x14ac:dyDescent="0.35">
      <c r="A19" s="1265" t="s">
        <v>264</v>
      </c>
      <c r="B19" s="58"/>
      <c r="C19" s="1097" t="s">
        <v>1</v>
      </c>
      <c r="D19" s="1098"/>
      <c r="E19" s="1098"/>
      <c r="F19" s="1098"/>
      <c r="G19" s="1097" t="s">
        <v>2</v>
      </c>
      <c r="H19" s="1098"/>
      <c r="I19" s="1098"/>
      <c r="J19" s="1098"/>
      <c r="K19" s="1097" t="s">
        <v>3</v>
      </c>
      <c r="L19" s="1098"/>
      <c r="M19" s="1098"/>
      <c r="N19" s="1099"/>
      <c r="R19" s="1281" t="s">
        <v>85</v>
      </c>
      <c r="S19" s="967" t="s">
        <v>4</v>
      </c>
      <c r="T19" s="968">
        <v>106</v>
      </c>
      <c r="U19" s="969">
        <v>59</v>
      </c>
      <c r="V19" s="970">
        <v>165</v>
      </c>
    </row>
    <row r="20" spans="1:22" ht="15" thickBot="1" x14ac:dyDescent="0.35">
      <c r="A20" s="1266"/>
      <c r="B20" s="59"/>
      <c r="C20" s="13">
        <v>2001</v>
      </c>
      <c r="D20" s="14">
        <v>2010</v>
      </c>
      <c r="E20" s="14">
        <v>2014</v>
      </c>
      <c r="F20" s="14">
        <v>2015</v>
      </c>
      <c r="G20" s="13">
        <v>2001</v>
      </c>
      <c r="H20" s="14">
        <v>2010</v>
      </c>
      <c r="I20" s="14">
        <v>2014</v>
      </c>
      <c r="J20" s="15">
        <v>2015</v>
      </c>
      <c r="K20" s="13">
        <v>2001</v>
      </c>
      <c r="L20" s="14">
        <v>2010</v>
      </c>
      <c r="M20" s="14">
        <v>2014</v>
      </c>
      <c r="N20" s="15">
        <v>2015</v>
      </c>
      <c r="R20" s="1282"/>
      <c r="S20" s="971" t="s">
        <v>5</v>
      </c>
      <c r="T20" s="972">
        <v>42</v>
      </c>
      <c r="U20" s="973">
        <v>13</v>
      </c>
      <c r="V20" s="974">
        <v>55</v>
      </c>
    </row>
    <row r="21" spans="1:22" ht="25.2" x14ac:dyDescent="0.3">
      <c r="A21" s="1254" t="s">
        <v>4</v>
      </c>
      <c r="B21" s="1255"/>
      <c r="C21" s="897">
        <v>5</v>
      </c>
      <c r="D21" s="962">
        <v>4</v>
      </c>
      <c r="E21" s="962">
        <v>3</v>
      </c>
      <c r="F21" s="963">
        <f>'Velocipedi SPSS 2'!U9+'Velocipedi SPSS 2'!U31</f>
        <v>3</v>
      </c>
      <c r="G21" s="897">
        <v>1</v>
      </c>
      <c r="H21" s="962">
        <v>0</v>
      </c>
      <c r="I21" s="962">
        <v>1</v>
      </c>
      <c r="J21" s="963">
        <f>'Velocipedi SPSS 2'!U17+'Velocipedi SPSS 2'!U39</f>
        <v>0</v>
      </c>
      <c r="K21" s="897">
        <v>6</v>
      </c>
      <c r="L21" s="962">
        <v>4</v>
      </c>
      <c r="M21" s="962">
        <v>4</v>
      </c>
      <c r="N21" s="963">
        <f>F21+J21</f>
        <v>3</v>
      </c>
      <c r="R21" s="1282"/>
      <c r="S21" s="971" t="s">
        <v>86</v>
      </c>
      <c r="T21" s="972">
        <v>19</v>
      </c>
      <c r="U21" s="973">
        <v>20</v>
      </c>
      <c r="V21" s="974">
        <v>39</v>
      </c>
    </row>
    <row r="22" spans="1:22" ht="15" thickBot="1" x14ac:dyDescent="0.35">
      <c r="A22" s="1258" t="s">
        <v>5</v>
      </c>
      <c r="B22" s="1259"/>
      <c r="C22" s="897">
        <v>5</v>
      </c>
      <c r="D22" s="962">
        <v>0</v>
      </c>
      <c r="E22" s="962">
        <v>1</v>
      </c>
      <c r="F22" s="963">
        <f>'Velocipedi SPSS 2'!U10+'Velocipedi SPSS 2'!U32+'Velocipedi SPSS 2'!U57</f>
        <v>0</v>
      </c>
      <c r="G22" s="897">
        <v>2</v>
      </c>
      <c r="H22" s="962">
        <v>1</v>
      </c>
      <c r="I22" s="962">
        <v>0</v>
      </c>
      <c r="J22" s="963">
        <f>'Velocipedi SPSS 2'!U18+'Velocipedi SPSS 2'!U40+'Velocipedi SPSS 2'!U57</f>
        <v>1</v>
      </c>
      <c r="K22" s="897">
        <v>7</v>
      </c>
      <c r="L22" s="962">
        <v>1</v>
      </c>
      <c r="M22" s="962">
        <v>1</v>
      </c>
      <c r="N22" s="963">
        <f t="shared" ref="N22:N23" si="3">F22+J22</f>
        <v>1</v>
      </c>
      <c r="R22" s="1283" t="s">
        <v>82</v>
      </c>
      <c r="S22" s="1284"/>
      <c r="T22" s="975">
        <v>167</v>
      </c>
      <c r="U22" s="976">
        <v>92</v>
      </c>
      <c r="V22" s="977">
        <v>259</v>
      </c>
    </row>
    <row r="23" spans="1:22" x14ac:dyDescent="0.3">
      <c r="A23" s="1258" t="s">
        <v>6</v>
      </c>
      <c r="B23" s="1259"/>
      <c r="C23" s="897">
        <v>7</v>
      </c>
      <c r="D23" s="962">
        <v>0</v>
      </c>
      <c r="E23" s="962">
        <v>0</v>
      </c>
      <c r="F23" s="963">
        <f>'Velocipedi SPSS 2'!U11+'Velocipedi SPSS 2'!U33+'Velocipedi SPSS 2'!U58</f>
        <v>0</v>
      </c>
      <c r="G23" s="897">
        <v>3</v>
      </c>
      <c r="H23" s="962">
        <v>1</v>
      </c>
      <c r="I23" s="962">
        <v>0</v>
      </c>
      <c r="J23" s="963">
        <f>'Velocipedi SPSS 2'!U20+'Velocipedi SPSS 2'!U41+'Velocipedi SPSS 2'!U58</f>
        <v>0</v>
      </c>
      <c r="K23" s="897">
        <v>10</v>
      </c>
      <c r="L23" s="962">
        <v>1</v>
      </c>
      <c r="M23" s="962">
        <v>0</v>
      </c>
      <c r="N23" s="963">
        <f t="shared" si="3"/>
        <v>0</v>
      </c>
    </row>
    <row r="24" spans="1:22" ht="15" thickBot="1" x14ac:dyDescent="0.35">
      <c r="A24" s="1260" t="s">
        <v>7</v>
      </c>
      <c r="B24" s="1261"/>
      <c r="C24" s="911">
        <v>17</v>
      </c>
      <c r="D24" s="912">
        <v>4</v>
      </c>
      <c r="E24" s="912">
        <v>4</v>
      </c>
      <c r="F24" s="964">
        <f>SUM(F21:F23)</f>
        <v>3</v>
      </c>
      <c r="G24" s="911">
        <v>6</v>
      </c>
      <c r="H24" s="912">
        <v>2</v>
      </c>
      <c r="I24" s="912">
        <v>1</v>
      </c>
      <c r="J24" s="964">
        <f>SUM(J21:J23)</f>
        <v>1</v>
      </c>
      <c r="K24" s="911">
        <v>23</v>
      </c>
      <c r="L24" s="912">
        <v>6</v>
      </c>
      <c r="M24" s="912">
        <v>5</v>
      </c>
      <c r="N24" s="964">
        <f>SUM(N21:N23)</f>
        <v>4</v>
      </c>
      <c r="P24" s="5">
        <v>4</v>
      </c>
    </row>
    <row r="25" spans="1:22" ht="15" thickBot="1" x14ac:dyDescent="0.35">
      <c r="A25" s="1270"/>
      <c r="B25" s="1270"/>
      <c r="C25" s="47"/>
      <c r="D25" s="47"/>
      <c r="E25" s="47"/>
      <c r="F25" s="47"/>
      <c r="G25" s="205"/>
      <c r="H25" s="47"/>
      <c r="I25" s="47"/>
      <c r="J25" s="47"/>
      <c r="K25" s="47"/>
      <c r="L25" s="205"/>
      <c r="M25" s="47"/>
      <c r="N25" s="47"/>
      <c r="O25" s="47"/>
      <c r="P25" s="47"/>
      <c r="Q25" s="876"/>
    </row>
    <row r="26" spans="1:22" ht="15" customHeight="1" thickBot="1" x14ac:dyDescent="0.35">
      <c r="A26" s="1265" t="s">
        <v>265</v>
      </c>
      <c r="B26" s="58"/>
      <c r="C26" s="1097" t="s">
        <v>1</v>
      </c>
      <c r="D26" s="1098"/>
      <c r="E26" s="1098"/>
      <c r="F26" s="1098"/>
      <c r="G26" s="1097" t="s">
        <v>2</v>
      </c>
      <c r="H26" s="1098"/>
      <c r="I26" s="1098"/>
      <c r="J26" s="1098"/>
      <c r="K26" s="1097" t="s">
        <v>3</v>
      </c>
      <c r="L26" s="1098"/>
      <c r="M26" s="1098"/>
      <c r="N26" s="1099"/>
    </row>
    <row r="27" spans="1:22" ht="15" thickBot="1" x14ac:dyDescent="0.35">
      <c r="A27" s="1266"/>
      <c r="B27" s="59"/>
      <c r="C27" s="13">
        <v>2001</v>
      </c>
      <c r="D27" s="14">
        <v>2010</v>
      </c>
      <c r="E27" s="14">
        <v>2014</v>
      </c>
      <c r="F27" s="14">
        <v>2015</v>
      </c>
      <c r="G27" s="13">
        <v>2001</v>
      </c>
      <c r="H27" s="14">
        <v>2010</v>
      </c>
      <c r="I27" s="14">
        <v>2014</v>
      </c>
      <c r="J27" s="15">
        <v>2015</v>
      </c>
      <c r="K27" s="13">
        <v>2001</v>
      </c>
      <c r="L27" s="14">
        <v>2010</v>
      </c>
      <c r="M27" s="14">
        <v>2014</v>
      </c>
      <c r="N27" s="15">
        <v>2015</v>
      </c>
    </row>
    <row r="28" spans="1:22" x14ac:dyDescent="0.3">
      <c r="A28" s="1254" t="s">
        <v>4</v>
      </c>
      <c r="B28" s="1255"/>
      <c r="C28" s="897">
        <v>6</v>
      </c>
      <c r="D28" s="962">
        <v>5</v>
      </c>
      <c r="E28" s="962">
        <v>6</v>
      </c>
      <c r="F28" s="963">
        <f>'Velocipedi SPSS 2'!V9+'Velocipedi SPSS 2'!V31</f>
        <v>8</v>
      </c>
      <c r="G28" s="897">
        <v>6</v>
      </c>
      <c r="H28" s="962">
        <v>2</v>
      </c>
      <c r="I28" s="962">
        <v>5</v>
      </c>
      <c r="J28" s="963">
        <f>'Velocipedi SPSS 2'!V17+'Velocipedi SPSS 2'!V39</f>
        <v>4</v>
      </c>
      <c r="K28" s="897">
        <v>12</v>
      </c>
      <c r="L28" s="962">
        <v>7</v>
      </c>
      <c r="M28" s="962">
        <v>11</v>
      </c>
      <c r="N28" s="963">
        <f>F28+J28</f>
        <v>12</v>
      </c>
      <c r="P28" s="5">
        <f>'SPSS Velocipedi'!V129+'SPSS Velocipedi'!V132+'SPSS Velocipedi'!V85+'SPSS Velocipedi'!V87</f>
        <v>17</v>
      </c>
    </row>
    <row r="29" spans="1:22" x14ac:dyDescent="0.3">
      <c r="A29" s="1258" t="s">
        <v>5</v>
      </c>
      <c r="B29" s="1259"/>
      <c r="C29" s="897">
        <v>0</v>
      </c>
      <c r="D29" s="962">
        <v>1</v>
      </c>
      <c r="E29" s="962">
        <v>0</v>
      </c>
      <c r="F29" s="963">
        <f>'Velocipedi SPSS 2'!V10+'Velocipedi SPSS 2'!V32+'Velocipedi SPSS 2'!V57</f>
        <v>1</v>
      </c>
      <c r="G29" s="897">
        <v>0</v>
      </c>
      <c r="H29" s="962">
        <v>0</v>
      </c>
      <c r="I29" s="962">
        <v>0</v>
      </c>
      <c r="J29" s="963">
        <f>'Velocipedi SPSS 2'!V18+'Velocipedi SPSS 2'!V40+'Velocipedi SPSS 2'!V57</f>
        <v>0</v>
      </c>
      <c r="K29" s="897">
        <v>0</v>
      </c>
      <c r="L29" s="962">
        <v>1</v>
      </c>
      <c r="M29" s="962">
        <v>0</v>
      </c>
      <c r="N29" s="963">
        <f t="shared" ref="N29:N30" si="4">F29+J29</f>
        <v>1</v>
      </c>
    </row>
    <row r="30" spans="1:22" x14ac:dyDescent="0.3">
      <c r="A30" s="1258" t="s">
        <v>6</v>
      </c>
      <c r="B30" s="1259"/>
      <c r="C30" s="897">
        <v>1</v>
      </c>
      <c r="D30" s="962">
        <v>1</v>
      </c>
      <c r="E30" s="962">
        <v>2</v>
      </c>
      <c r="F30" s="963">
        <f>'Velocipedi SPSS 2'!V11+'Velocipedi SPSS 2'!V33+'Velocipedi SPSS 2'!V58</f>
        <v>3</v>
      </c>
      <c r="G30" s="897">
        <v>1</v>
      </c>
      <c r="H30" s="962">
        <v>1</v>
      </c>
      <c r="I30" s="962">
        <v>1</v>
      </c>
      <c r="J30" s="963">
        <f>'Velocipedi SPSS 2'!V19+'Velocipedi SPSS 2'!V41+'Velocipedi SPSS 2'!V58</f>
        <v>0</v>
      </c>
      <c r="K30" s="897">
        <v>2</v>
      </c>
      <c r="L30" s="962">
        <v>2</v>
      </c>
      <c r="M30" s="962">
        <v>3</v>
      </c>
      <c r="N30" s="963">
        <f t="shared" si="4"/>
        <v>3</v>
      </c>
    </row>
    <row r="31" spans="1:22" ht="15" thickBot="1" x14ac:dyDescent="0.35">
      <c r="A31" s="1260" t="s">
        <v>7</v>
      </c>
      <c r="B31" s="1261"/>
      <c r="C31" s="911">
        <v>7</v>
      </c>
      <c r="D31" s="912">
        <v>7</v>
      </c>
      <c r="E31" s="912">
        <v>8</v>
      </c>
      <c r="F31" s="964">
        <f>SUM(F28:F30)</f>
        <v>12</v>
      </c>
      <c r="G31" s="911">
        <v>7</v>
      </c>
      <c r="H31" s="912">
        <v>3</v>
      </c>
      <c r="I31" s="912">
        <v>6</v>
      </c>
      <c r="J31" s="964">
        <f>SUM(J28:J30)</f>
        <v>4</v>
      </c>
      <c r="K31" s="911">
        <v>14</v>
      </c>
      <c r="L31" s="912">
        <v>10</v>
      </c>
      <c r="M31" s="912">
        <v>14</v>
      </c>
      <c r="N31" s="964">
        <f>SUM(N28:N30)</f>
        <v>16</v>
      </c>
    </row>
    <row r="32" spans="1:22" ht="15" thickBot="1" x14ac:dyDescent="0.35">
      <c r="A32" s="1270"/>
      <c r="B32" s="1270"/>
      <c r="C32" s="47"/>
      <c r="D32" s="47"/>
      <c r="E32" s="47"/>
      <c r="F32" s="47"/>
      <c r="G32" s="205"/>
      <c r="H32" s="47"/>
      <c r="I32" s="47"/>
      <c r="J32" s="47"/>
      <c r="K32" s="47"/>
      <c r="L32" s="205"/>
      <c r="M32" s="47"/>
      <c r="N32" s="47"/>
      <c r="O32" s="47"/>
      <c r="P32" s="47"/>
      <c r="Q32" s="876"/>
    </row>
    <row r="33" spans="1:17" ht="15" customHeight="1" thickBot="1" x14ac:dyDescent="0.35">
      <c r="A33" s="1256" t="s">
        <v>266</v>
      </c>
      <c r="B33" s="58"/>
      <c r="C33" s="1097" t="s">
        <v>1</v>
      </c>
      <c r="D33" s="1098"/>
      <c r="E33" s="1098"/>
      <c r="F33" s="1098"/>
      <c r="G33" s="1097" t="s">
        <v>2</v>
      </c>
      <c r="H33" s="1098"/>
      <c r="I33" s="1098"/>
      <c r="J33" s="1098"/>
      <c r="K33" s="1097" t="s">
        <v>3</v>
      </c>
      <c r="L33" s="1098"/>
      <c r="M33" s="1098"/>
      <c r="N33" s="1099"/>
    </row>
    <row r="34" spans="1:17" ht="15" thickBot="1" x14ac:dyDescent="0.35">
      <c r="A34" s="1257"/>
      <c r="B34" s="59"/>
      <c r="C34" s="13">
        <v>2001</v>
      </c>
      <c r="D34" s="14">
        <v>2010</v>
      </c>
      <c r="E34" s="14">
        <v>2014</v>
      </c>
      <c r="F34" s="14">
        <v>2015</v>
      </c>
      <c r="G34" s="13">
        <v>2001</v>
      </c>
      <c r="H34" s="14">
        <v>2010</v>
      </c>
      <c r="I34" s="14">
        <v>2014</v>
      </c>
      <c r="J34" s="15">
        <v>2015</v>
      </c>
      <c r="K34" s="13">
        <v>2001</v>
      </c>
      <c r="L34" s="14">
        <v>2010</v>
      </c>
      <c r="M34" s="14">
        <v>2014</v>
      </c>
      <c r="N34" s="15">
        <v>2015</v>
      </c>
      <c r="P34" s="5">
        <f>'SPSS Velocipedi'!V99+'SPSS Velocipedi'!V103+'SPSS Velocipedi'!V144+'SPSS Velocipedi'!V148+'SPSS Velocipedi'!V170+'SPSS Velocipedi'!V173</f>
        <v>131</v>
      </c>
    </row>
    <row r="35" spans="1:17" x14ac:dyDescent="0.3">
      <c r="A35" s="1254" t="s">
        <v>4</v>
      </c>
      <c r="B35" s="1255"/>
      <c r="C35" s="897">
        <v>86</v>
      </c>
      <c r="D35" s="962">
        <v>73</v>
      </c>
      <c r="E35" s="962">
        <v>62</v>
      </c>
      <c r="F35" s="963">
        <f>'Velocipedi SPSS 2'!X9+'Velocipedi SPSS 2'!X31</f>
        <v>56</v>
      </c>
      <c r="G35" s="897">
        <v>33</v>
      </c>
      <c r="H35" s="962">
        <v>32</v>
      </c>
      <c r="I35" s="962">
        <v>34</v>
      </c>
      <c r="J35" s="963">
        <f>'Velocipedi SPSS 2'!X17+'Velocipedi SPSS 2'!X39</f>
        <v>24</v>
      </c>
      <c r="K35" s="897">
        <v>119</v>
      </c>
      <c r="L35" s="962">
        <v>105</v>
      </c>
      <c r="M35" s="962">
        <v>96</v>
      </c>
      <c r="N35" s="963">
        <f>F35+J35</f>
        <v>80</v>
      </c>
    </row>
    <row r="36" spans="1:17" x14ac:dyDescent="0.3">
      <c r="A36" s="1258" t="s">
        <v>5</v>
      </c>
      <c r="B36" s="1259"/>
      <c r="C36" s="897">
        <v>23</v>
      </c>
      <c r="D36" s="962">
        <v>19</v>
      </c>
      <c r="E36" s="962">
        <v>16</v>
      </c>
      <c r="F36" s="963">
        <f>'Velocipedi SPSS 2'!X10+'Velocipedi SPSS 2'!X32</f>
        <v>26</v>
      </c>
      <c r="G36" s="897">
        <v>10</v>
      </c>
      <c r="H36" s="962">
        <v>8</v>
      </c>
      <c r="I36" s="962">
        <v>6</v>
      </c>
      <c r="J36" s="963">
        <f>'Velocipedi SPSS 2'!X18+'Velocipedi SPSS 2'!X40+'Velocipedi SPSS 2'!X57</f>
        <v>8</v>
      </c>
      <c r="K36" s="897">
        <v>33</v>
      </c>
      <c r="L36" s="962">
        <v>27</v>
      </c>
      <c r="M36" s="962">
        <v>22</v>
      </c>
      <c r="N36" s="963">
        <f t="shared" ref="N36:N37" si="5">F36+J36</f>
        <v>34</v>
      </c>
    </row>
    <row r="37" spans="1:17" x14ac:dyDescent="0.3">
      <c r="A37" s="1258" t="s">
        <v>6</v>
      </c>
      <c r="B37" s="1259"/>
      <c r="C37" s="897">
        <v>8</v>
      </c>
      <c r="D37" s="962">
        <v>6</v>
      </c>
      <c r="E37" s="962">
        <v>6</v>
      </c>
      <c r="F37" s="963">
        <f>'Velocipedi SPSS 2'!X11+'Velocipedi SPSS 2'!X33</f>
        <v>8</v>
      </c>
      <c r="G37" s="897">
        <v>8</v>
      </c>
      <c r="H37" s="962">
        <v>6</v>
      </c>
      <c r="I37" s="962">
        <v>7</v>
      </c>
      <c r="J37" s="963">
        <f>'Velocipedi SPSS 2'!X19+'Velocipedi SPSS 2'!X41+'Velocipedi SPSS 2'!X58</f>
        <v>6</v>
      </c>
      <c r="K37" s="897">
        <v>16</v>
      </c>
      <c r="L37" s="962">
        <v>12</v>
      </c>
      <c r="M37" s="962">
        <v>13</v>
      </c>
      <c r="N37" s="963">
        <f t="shared" si="5"/>
        <v>14</v>
      </c>
    </row>
    <row r="38" spans="1:17" ht="15" thickBot="1" x14ac:dyDescent="0.35">
      <c r="A38" s="1260" t="s">
        <v>7</v>
      </c>
      <c r="B38" s="1261"/>
      <c r="C38" s="911">
        <v>117</v>
      </c>
      <c r="D38" s="912">
        <v>98</v>
      </c>
      <c r="E38" s="912">
        <v>84</v>
      </c>
      <c r="F38" s="964">
        <f>SUM(F35:F37)</f>
        <v>90</v>
      </c>
      <c r="G38" s="911">
        <v>51</v>
      </c>
      <c r="H38" s="912">
        <v>46</v>
      </c>
      <c r="I38" s="912">
        <v>47</v>
      </c>
      <c r="J38" s="964">
        <f>SUM(J35:J37)</f>
        <v>38</v>
      </c>
      <c r="K38" s="911">
        <v>168</v>
      </c>
      <c r="L38" s="912">
        <v>144</v>
      </c>
      <c r="M38" s="912">
        <v>131</v>
      </c>
      <c r="N38" s="964">
        <f>SUM(N35:N37)</f>
        <v>128</v>
      </c>
    </row>
    <row r="39" spans="1:17" ht="15" thickBot="1" x14ac:dyDescent="0.35">
      <c r="A39" s="1270"/>
      <c r="B39" s="1270"/>
      <c r="C39" s="47"/>
      <c r="D39" s="47"/>
      <c r="E39" s="47"/>
      <c r="F39" s="47"/>
      <c r="G39" s="205"/>
      <c r="H39" s="47"/>
      <c r="I39" s="47"/>
      <c r="J39" s="47"/>
      <c r="K39" s="47"/>
      <c r="L39" s="205"/>
      <c r="M39" s="47"/>
      <c r="N39" s="47"/>
      <c r="O39" s="47"/>
      <c r="P39" s="47"/>
      <c r="Q39" s="876"/>
    </row>
    <row r="40" spans="1:17" ht="15" customHeight="1" thickBot="1" x14ac:dyDescent="0.35">
      <c r="A40" s="1256" t="s">
        <v>267</v>
      </c>
      <c r="B40" s="58"/>
      <c r="C40" s="1097" t="s">
        <v>1</v>
      </c>
      <c r="D40" s="1098"/>
      <c r="E40" s="1098"/>
      <c r="F40" s="1098"/>
      <c r="G40" s="1097" t="s">
        <v>2</v>
      </c>
      <c r="H40" s="1098"/>
      <c r="I40" s="1098"/>
      <c r="J40" s="1098"/>
      <c r="K40" s="1097" t="s">
        <v>3</v>
      </c>
      <c r="L40" s="1098"/>
      <c r="M40" s="1098"/>
      <c r="N40" s="1099"/>
    </row>
    <row r="41" spans="1:17" ht="40.799999999999997" customHeight="1" thickBot="1" x14ac:dyDescent="0.35">
      <c r="A41" s="1257"/>
      <c r="B41" s="59"/>
      <c r="C41" s="13">
        <v>2001</v>
      </c>
      <c r="D41" s="14">
        <v>2010</v>
      </c>
      <c r="E41" s="14">
        <v>2014</v>
      </c>
      <c r="F41" s="14">
        <v>2015</v>
      </c>
      <c r="G41" s="13">
        <v>2001</v>
      </c>
      <c r="H41" s="14">
        <v>2010</v>
      </c>
      <c r="I41" s="14">
        <v>2014</v>
      </c>
      <c r="J41" s="15">
        <v>2015</v>
      </c>
      <c r="K41" s="13">
        <v>2001</v>
      </c>
      <c r="L41" s="14">
        <v>2010</v>
      </c>
      <c r="M41" s="14">
        <v>2014</v>
      </c>
      <c r="N41" s="15">
        <v>2015</v>
      </c>
    </row>
    <row r="42" spans="1:17" x14ac:dyDescent="0.3">
      <c r="A42" s="1254" t="s">
        <v>4</v>
      </c>
      <c r="B42" s="1255"/>
      <c r="C42" s="897">
        <v>82</v>
      </c>
      <c r="D42" s="962">
        <v>33</v>
      </c>
      <c r="E42" s="962">
        <v>44</v>
      </c>
      <c r="F42" s="963">
        <f>'Velocipedi SPSS 2'!T9+'Velocipedi SPSS 2'!W9+'Velocipedi SPSS 2'!T31+'Velocipedi SPSS 2'!W31</f>
        <v>36</v>
      </c>
      <c r="G42" s="897">
        <v>37</v>
      </c>
      <c r="H42" s="962">
        <v>27</v>
      </c>
      <c r="I42" s="962">
        <v>28</v>
      </c>
      <c r="J42" s="963">
        <f>'Velocipedi SPSS 2'!T17+'Velocipedi SPSS 2'!W17+'Velocipedi SPSS 2'!T39+'Velocipedi SPSS 2'!W39</f>
        <v>30</v>
      </c>
      <c r="K42" s="897">
        <v>119</v>
      </c>
      <c r="L42" s="962">
        <v>60</v>
      </c>
      <c r="M42" s="962">
        <v>72</v>
      </c>
      <c r="N42" s="963">
        <f>F42+J42</f>
        <v>66</v>
      </c>
    </row>
    <row r="43" spans="1:17" x14ac:dyDescent="0.3">
      <c r="A43" s="1258" t="s">
        <v>5</v>
      </c>
      <c r="B43" s="1259"/>
      <c r="C43" s="897">
        <v>13</v>
      </c>
      <c r="D43" s="962">
        <v>4</v>
      </c>
      <c r="E43" s="962">
        <v>5</v>
      </c>
      <c r="F43" s="963">
        <f>'Velocipedi SPSS 2'!T10+'Velocipedi SPSS 2'!W10+'Velocipedi SPSS 2'!T32+'Velocipedi SPSS 2'!W32</f>
        <v>13</v>
      </c>
      <c r="G43" s="897">
        <v>10</v>
      </c>
      <c r="H43" s="962">
        <v>14</v>
      </c>
      <c r="I43" s="962">
        <v>16</v>
      </c>
      <c r="J43" s="963">
        <f>'Velocipedi SPSS 2'!T18+'Velocipedi SPSS 2'!W18+'Velocipedi SPSS 2'!T40+'Velocipedi SPSS 2'!W40+'Velocipedi SPSS 2'!T57+'Velocipedi SPSS 2'!W57</f>
        <v>4</v>
      </c>
      <c r="K43" s="897">
        <v>23</v>
      </c>
      <c r="L43" s="962">
        <v>18</v>
      </c>
      <c r="M43" s="962">
        <v>21</v>
      </c>
      <c r="N43" s="963">
        <f t="shared" ref="N43:N45" si="6">F43+J43</f>
        <v>17</v>
      </c>
    </row>
    <row r="44" spans="1:17" x14ac:dyDescent="0.3">
      <c r="A44" s="1258" t="s">
        <v>6</v>
      </c>
      <c r="B44" s="1259"/>
      <c r="C44" s="897">
        <v>10</v>
      </c>
      <c r="D44" s="962">
        <v>9</v>
      </c>
      <c r="E44" s="962">
        <v>13</v>
      </c>
      <c r="F44" s="963">
        <f>'Velocipedi SPSS 2'!T11+'Velocipedi SPSS 2'!W11+'Velocipedi SPSS 2'!T33+'Velocipedi SPSS 2'!W33</f>
        <v>7</v>
      </c>
      <c r="G44" s="897">
        <v>9</v>
      </c>
      <c r="H44" s="962">
        <v>18</v>
      </c>
      <c r="I44" s="962">
        <v>17</v>
      </c>
      <c r="J44" s="963">
        <f>'Velocipedi SPSS 2'!T19+'Velocipedi SPSS 2'!W19+'Velocipedi SPSS 2'!T41+'Velocipedi SPSS 2'!W41+'Velocipedi SPSS 2'!T58+'Velocipedi SPSS 2'!W58</f>
        <v>13</v>
      </c>
      <c r="K44" s="897">
        <v>19</v>
      </c>
      <c r="L44" s="962">
        <v>27</v>
      </c>
      <c r="M44" s="962">
        <v>30</v>
      </c>
      <c r="N44" s="963">
        <f t="shared" si="6"/>
        <v>20</v>
      </c>
    </row>
    <row r="45" spans="1:17" ht="15" thickBot="1" x14ac:dyDescent="0.35">
      <c r="A45" s="1260" t="s">
        <v>7</v>
      </c>
      <c r="B45" s="1261"/>
      <c r="C45" s="911">
        <v>105</v>
      </c>
      <c r="D45" s="912">
        <v>46</v>
      </c>
      <c r="E45" s="912">
        <v>62</v>
      </c>
      <c r="F45" s="964">
        <f>SUM(F42:F44)</f>
        <v>56</v>
      </c>
      <c r="G45" s="911">
        <v>56</v>
      </c>
      <c r="H45" s="912">
        <v>59</v>
      </c>
      <c r="I45" s="912">
        <v>61</v>
      </c>
      <c r="J45" s="964">
        <f>SUM(J42:J44)</f>
        <v>47</v>
      </c>
      <c r="K45" s="911">
        <v>161</v>
      </c>
      <c r="L45" s="912">
        <v>105</v>
      </c>
      <c r="M45" s="912">
        <v>123</v>
      </c>
      <c r="N45" s="964">
        <f t="shared" si="6"/>
        <v>103</v>
      </c>
    </row>
    <row r="46" spans="1:17" ht="16.2" thickBot="1" x14ac:dyDescent="0.35">
      <c r="A46" s="57"/>
      <c r="G46" s="876"/>
      <c r="L46" s="876"/>
      <c r="Q46" s="876"/>
    </row>
    <row r="47" spans="1:17" ht="15" thickBot="1" x14ac:dyDescent="0.35">
      <c r="A47" s="1256" t="s">
        <v>353</v>
      </c>
      <c r="B47" s="58"/>
      <c r="C47" s="1097" t="s">
        <v>1</v>
      </c>
      <c r="D47" s="1098"/>
      <c r="E47" s="1098"/>
      <c r="F47" s="1098"/>
      <c r="G47" s="1097" t="s">
        <v>2</v>
      </c>
      <c r="H47" s="1098"/>
      <c r="I47" s="1098"/>
      <c r="J47" s="1098"/>
      <c r="K47" s="1097" t="s">
        <v>3</v>
      </c>
      <c r="L47" s="1098"/>
      <c r="M47" s="1098"/>
      <c r="N47" s="1099"/>
    </row>
    <row r="48" spans="1:17" ht="24" customHeight="1" thickBot="1" x14ac:dyDescent="0.35">
      <c r="A48" s="1257"/>
      <c r="B48" s="59"/>
      <c r="C48" s="13">
        <v>2001</v>
      </c>
      <c r="D48" s="14">
        <v>2010</v>
      </c>
      <c r="E48" s="14">
        <v>2014</v>
      </c>
      <c r="F48" s="14">
        <v>2015</v>
      </c>
      <c r="G48" s="13">
        <v>2001</v>
      </c>
      <c r="H48" s="14">
        <v>2010</v>
      </c>
      <c r="I48" s="14">
        <v>2014</v>
      </c>
      <c r="J48" s="15">
        <v>2015</v>
      </c>
      <c r="K48" s="13">
        <v>2001</v>
      </c>
      <c r="L48" s="14">
        <v>2010</v>
      </c>
      <c r="M48" s="14">
        <v>2014</v>
      </c>
      <c r="N48" s="15">
        <v>2015</v>
      </c>
    </row>
    <row r="49" spans="1:17" x14ac:dyDescent="0.3">
      <c r="A49" s="1254" t="s">
        <v>4</v>
      </c>
      <c r="B49" s="1255"/>
      <c r="C49" s="897">
        <v>179</v>
      </c>
      <c r="D49" s="962">
        <v>115</v>
      </c>
      <c r="E49" s="962">
        <v>115</v>
      </c>
      <c r="F49" s="962">
        <f>F21+F28+F35+F42</f>
        <v>103</v>
      </c>
      <c r="G49" s="897">
        <v>77</v>
      </c>
      <c r="H49" s="962">
        <v>61</v>
      </c>
      <c r="I49" s="962">
        <v>68</v>
      </c>
      <c r="J49" s="962">
        <f>J21+J28+J35+J42</f>
        <v>58</v>
      </c>
      <c r="K49" s="897">
        <v>256</v>
      </c>
      <c r="L49" s="962">
        <v>176</v>
      </c>
      <c r="M49" s="962">
        <v>183</v>
      </c>
      <c r="N49" s="963">
        <f>N21+N28+N35+N42</f>
        <v>161</v>
      </c>
    </row>
    <row r="50" spans="1:17" x14ac:dyDescent="0.3">
      <c r="A50" s="1258" t="s">
        <v>5</v>
      </c>
      <c r="B50" s="1259"/>
      <c r="C50" s="897">
        <v>41</v>
      </c>
      <c r="D50" s="962">
        <v>24</v>
      </c>
      <c r="E50" s="962">
        <v>22</v>
      </c>
      <c r="F50" s="962">
        <f t="shared" ref="F50:F52" si="7">F22+F29+F36+F43</f>
        <v>40</v>
      </c>
      <c r="G50" s="897">
        <v>22</v>
      </c>
      <c r="H50" s="962">
        <v>23</v>
      </c>
      <c r="I50" s="962">
        <v>22</v>
      </c>
      <c r="J50" s="962">
        <f t="shared" ref="J50:J52" si="8">J22+J29+J36+J43</f>
        <v>13</v>
      </c>
      <c r="K50" s="897">
        <v>63</v>
      </c>
      <c r="L50" s="962">
        <v>47</v>
      </c>
      <c r="M50" s="962">
        <v>44</v>
      </c>
      <c r="N50" s="963">
        <f t="shared" ref="N50:N52" si="9">N22+N29+N36+N43</f>
        <v>53</v>
      </c>
    </row>
    <row r="51" spans="1:17" x14ac:dyDescent="0.3">
      <c r="A51" s="1258" t="s">
        <v>6</v>
      </c>
      <c r="B51" s="1259"/>
      <c r="C51" s="897">
        <v>26</v>
      </c>
      <c r="D51" s="962">
        <v>16</v>
      </c>
      <c r="E51" s="962">
        <v>21</v>
      </c>
      <c r="F51" s="962">
        <f t="shared" si="7"/>
        <v>18</v>
      </c>
      <c r="G51" s="897">
        <v>21</v>
      </c>
      <c r="H51" s="962">
        <v>26</v>
      </c>
      <c r="I51" s="962">
        <v>25</v>
      </c>
      <c r="J51" s="962">
        <f t="shared" si="8"/>
        <v>19</v>
      </c>
      <c r="K51" s="897">
        <v>47</v>
      </c>
      <c r="L51" s="962">
        <v>42</v>
      </c>
      <c r="M51" s="962">
        <v>46</v>
      </c>
      <c r="N51" s="963">
        <f t="shared" si="9"/>
        <v>37</v>
      </c>
    </row>
    <row r="52" spans="1:17" ht="15" thickBot="1" x14ac:dyDescent="0.35">
      <c r="A52" s="1260" t="s">
        <v>7</v>
      </c>
      <c r="B52" s="1261"/>
      <c r="C52" s="911">
        <v>246</v>
      </c>
      <c r="D52" s="912">
        <v>155</v>
      </c>
      <c r="E52" s="912">
        <v>158</v>
      </c>
      <c r="F52" s="912">
        <f t="shared" si="7"/>
        <v>161</v>
      </c>
      <c r="G52" s="911">
        <v>120</v>
      </c>
      <c r="H52" s="912">
        <v>110</v>
      </c>
      <c r="I52" s="912">
        <v>115</v>
      </c>
      <c r="J52" s="912">
        <f t="shared" si="8"/>
        <v>90</v>
      </c>
      <c r="K52" s="911">
        <v>366</v>
      </c>
      <c r="L52" s="912">
        <v>265</v>
      </c>
      <c r="M52" s="912">
        <v>273</v>
      </c>
      <c r="N52" s="964">
        <f t="shared" si="9"/>
        <v>251</v>
      </c>
    </row>
    <row r="53" spans="1:17" ht="15" thickBot="1" x14ac:dyDescent="0.35">
      <c r="A53" s="1270"/>
      <c r="B53" s="1270"/>
      <c r="C53" s="47"/>
      <c r="D53" s="47"/>
      <c r="E53" s="47"/>
      <c r="F53" s="47"/>
      <c r="G53" s="205"/>
      <c r="H53" s="47"/>
      <c r="I53" s="47"/>
      <c r="J53" s="47"/>
      <c r="K53" s="47"/>
      <c r="L53" s="205"/>
      <c r="M53" s="47"/>
      <c r="N53" s="47"/>
      <c r="O53" s="47"/>
      <c r="P53" s="47"/>
      <c r="Q53" s="876"/>
    </row>
    <row r="54" spans="1:17" ht="15.6" x14ac:dyDescent="0.3">
      <c r="A54" s="7"/>
    </row>
    <row r="55" spans="1:17" ht="16.2" thickBot="1" x14ac:dyDescent="0.35">
      <c r="A55" s="7" t="s">
        <v>64</v>
      </c>
    </row>
    <row r="56" spans="1:17" ht="15" customHeight="1" thickBot="1" x14ac:dyDescent="0.35">
      <c r="A56" s="1256" t="s">
        <v>362</v>
      </c>
      <c r="B56" s="58"/>
      <c r="C56" s="1097" t="s">
        <v>1</v>
      </c>
      <c r="D56" s="1098"/>
      <c r="E56" s="1098"/>
      <c r="F56" s="1099"/>
      <c r="G56" s="1097" t="s">
        <v>2</v>
      </c>
      <c r="H56" s="1098"/>
      <c r="I56" s="1098"/>
      <c r="J56" s="1099"/>
      <c r="K56" s="1097" t="s">
        <v>3</v>
      </c>
      <c r="L56" s="1098"/>
      <c r="M56" s="1098"/>
      <c r="N56" s="1191"/>
    </row>
    <row r="57" spans="1:17" ht="15" thickBot="1" x14ac:dyDescent="0.35">
      <c r="A57" s="1257"/>
      <c r="B57" s="59"/>
      <c r="C57" s="67" t="s">
        <v>32</v>
      </c>
      <c r="D57" s="67" t="s">
        <v>159</v>
      </c>
      <c r="E57" s="67" t="s">
        <v>160</v>
      </c>
      <c r="F57" s="69" t="s">
        <v>161</v>
      </c>
      <c r="G57" s="67" t="s">
        <v>32</v>
      </c>
      <c r="H57" s="67" t="s">
        <v>159</v>
      </c>
      <c r="I57" s="67" t="s">
        <v>160</v>
      </c>
      <c r="J57" s="69" t="s">
        <v>161</v>
      </c>
      <c r="K57" s="67" t="s">
        <v>32</v>
      </c>
      <c r="L57" s="67" t="s">
        <v>159</v>
      </c>
      <c r="M57" s="67" t="s">
        <v>160</v>
      </c>
      <c r="N57" s="69" t="s">
        <v>161</v>
      </c>
    </row>
    <row r="58" spans="1:17" x14ac:dyDescent="0.3">
      <c r="A58" s="1254" t="s">
        <v>4</v>
      </c>
      <c r="B58" s="1255"/>
      <c r="C58" s="978">
        <f>(D7-C7)/C7*100</f>
        <v>23.875598086124402</v>
      </c>
      <c r="D58" s="979">
        <f>(F7-C7)/C7*100</f>
        <v>35.28708133971292</v>
      </c>
      <c r="E58" s="979">
        <f>(F7-D7)/D7*100</f>
        <v>9.2120509849362691</v>
      </c>
      <c r="F58" s="979">
        <f>(F7-C7)/C7*100</f>
        <v>35.28708133971292</v>
      </c>
      <c r="G58" s="978">
        <f>(H7-G7)/G7*100</f>
        <v>14.834578441835648</v>
      </c>
      <c r="H58" s="979">
        <f>(J7-G7)/G7*100</f>
        <v>55.816435432230527</v>
      </c>
      <c r="I58" s="979">
        <f>(J7-H7)/H7*100</f>
        <v>35.687732342007436</v>
      </c>
      <c r="J58" s="979">
        <f>(J7-G7)/G7*100</f>
        <v>55.816435432230527</v>
      </c>
      <c r="K58" s="978">
        <f>(L7-K7)/K7*100</f>
        <v>22.964397117349684</v>
      </c>
      <c r="L58" s="979">
        <f>(N7-K7)/K7*100</f>
        <v>37.356136388082177</v>
      </c>
      <c r="M58" s="979">
        <f>(N7-L7)/L7*100</f>
        <v>11.703988803358992</v>
      </c>
      <c r="N58" s="980">
        <f>(N7-K7)/K7*100</f>
        <v>37.356136388082177</v>
      </c>
    </row>
    <row r="59" spans="1:17" x14ac:dyDescent="0.3">
      <c r="A59" s="1258" t="s">
        <v>5</v>
      </c>
      <c r="B59" s="1259"/>
      <c r="C59" s="978">
        <f>(D8-C8)/C8*100</f>
        <v>15.536572343833422</v>
      </c>
      <c r="D59" s="979">
        <f>(F8-C8)/C8*100</f>
        <v>37.319807794981315</v>
      </c>
      <c r="E59" s="979">
        <f>(F8-D8)/D8*100</f>
        <v>18.853974121996302</v>
      </c>
      <c r="F59" s="979">
        <f>(F8-C8)/C8*100</f>
        <v>37.319807794981315</v>
      </c>
      <c r="G59" s="978">
        <f>(H8-G8)/G8*100</f>
        <v>36.363636363636367</v>
      </c>
      <c r="H59" s="979">
        <f>(J8-G8)/G8*100</f>
        <v>60.173160173160177</v>
      </c>
      <c r="I59" s="979">
        <f>(J8-H8)/H8*100</f>
        <v>17.460317460317459</v>
      </c>
      <c r="J59" s="979">
        <f>(J8-G8)/G8*100</f>
        <v>60.173160173160177</v>
      </c>
      <c r="K59" s="978">
        <f>(L8-K8)/K8*100</f>
        <v>17.823193916349812</v>
      </c>
      <c r="L59" s="979">
        <f>(N8-K8)/K8*100</f>
        <v>39.828897338403038</v>
      </c>
      <c r="M59" s="979">
        <f>(N8-L8)/L8*100</f>
        <v>18.676885841064948</v>
      </c>
      <c r="N59" s="980">
        <f>(N8-K8)/K8*100</f>
        <v>39.828897338403038</v>
      </c>
    </row>
    <row r="60" spans="1:17" x14ac:dyDescent="0.3">
      <c r="A60" s="1258" t="s">
        <v>6</v>
      </c>
      <c r="B60" s="1259"/>
      <c r="C60" s="978">
        <f>(D9-C9)/C9*100</f>
        <v>55.763688760806915</v>
      </c>
      <c r="D60" s="979">
        <f>(F9-C9)/C9*100</f>
        <v>112.10374639769452</v>
      </c>
      <c r="E60" s="979">
        <f>(F9-D9)/D9*100</f>
        <v>36.170212765957451</v>
      </c>
      <c r="F60" s="979">
        <f>(F9-C9)/C9*100</f>
        <v>112.10374639769452</v>
      </c>
      <c r="G60" s="978">
        <f>(H9-G9)/G9*100</f>
        <v>65.151515151515156</v>
      </c>
      <c r="H60" s="979">
        <f>(J9-G9)/G9*100</f>
        <v>91.666666666666657</v>
      </c>
      <c r="I60" s="979">
        <f>(J9-H9)/H9*100</f>
        <v>16.055045871559635</v>
      </c>
      <c r="J60" s="979">
        <f>(J9-G9)/G9*100</f>
        <v>91.666666666666657</v>
      </c>
      <c r="K60" s="978">
        <f>(L9-K9)/K9*100</f>
        <v>57.263922518159802</v>
      </c>
      <c r="L60" s="979">
        <f>(N9-K9)/K9*100</f>
        <v>108.83777239709443</v>
      </c>
      <c r="M60" s="979">
        <f>(N9-L9)/L9*100</f>
        <v>32.79445727482679</v>
      </c>
      <c r="N60" s="980">
        <f>(N9-K9)/K9*100</f>
        <v>108.83777239709443</v>
      </c>
    </row>
    <row r="61" spans="1:17" ht="15" thickBot="1" x14ac:dyDescent="0.35">
      <c r="A61" s="1260" t="s">
        <v>7</v>
      </c>
      <c r="B61" s="1261"/>
      <c r="C61" s="981">
        <f>(D10-C10)/C10*100</f>
        <v>24.47149263292761</v>
      </c>
      <c r="D61" s="982">
        <f>(F10-C10)/C10*100</f>
        <v>40.514322320856593</v>
      </c>
      <c r="E61" s="982">
        <f>(F10-D10)/D10*100</f>
        <v>12.888758179545622</v>
      </c>
      <c r="F61" s="982">
        <f>(F10-C10)/C10*100</f>
        <v>40.514322320856593</v>
      </c>
      <c r="G61" s="981">
        <f>(H10-G10)/G10*100</f>
        <v>23.76923076923077</v>
      </c>
      <c r="H61" s="982">
        <f>(J10-G10)/G10*100</f>
        <v>60.230769230769234</v>
      </c>
      <c r="I61" s="982">
        <f>(J10-H10)/H10*100</f>
        <v>29.459291485394658</v>
      </c>
      <c r="J61" s="982">
        <f>(J10-G10)/G10*100</f>
        <v>60.230769230769234</v>
      </c>
      <c r="K61" s="981">
        <f>(L10-K10)/K10*100</f>
        <v>24.396826695019218</v>
      </c>
      <c r="L61" s="982">
        <f>(N10-K10)/K10*100</f>
        <v>42.610615850167662</v>
      </c>
      <c r="M61" s="982">
        <f>(N10-L10)/L10*100</f>
        <v>14.641683103221565</v>
      </c>
      <c r="N61" s="983">
        <f>(N10-K10)/K10*100</f>
        <v>42.610615850167662</v>
      </c>
    </row>
    <row r="62" spans="1:17" ht="15" thickBot="1" x14ac:dyDescent="0.35"/>
    <row r="63" spans="1:17" ht="15" customHeight="1" thickBot="1" x14ac:dyDescent="0.35">
      <c r="A63" s="1256" t="s">
        <v>361</v>
      </c>
      <c r="B63" s="58"/>
      <c r="C63" s="1097" t="s">
        <v>1</v>
      </c>
      <c r="D63" s="1098"/>
      <c r="E63" s="1098"/>
      <c r="F63" s="1099"/>
      <c r="G63" s="1097" t="s">
        <v>2</v>
      </c>
      <c r="H63" s="1098"/>
      <c r="I63" s="1098"/>
      <c r="J63" s="1099"/>
      <c r="K63" s="1097" t="s">
        <v>3</v>
      </c>
      <c r="L63" s="1098"/>
      <c r="M63" s="1098"/>
      <c r="N63" s="1191"/>
    </row>
    <row r="64" spans="1:17" ht="15" thickBot="1" x14ac:dyDescent="0.35">
      <c r="A64" s="1257"/>
      <c r="B64" s="59"/>
      <c r="C64" s="67" t="s">
        <v>32</v>
      </c>
      <c r="D64" s="67" t="s">
        <v>159</v>
      </c>
      <c r="E64" s="67" t="s">
        <v>160</v>
      </c>
      <c r="F64" s="69" t="s">
        <v>161</v>
      </c>
      <c r="G64" s="67" t="s">
        <v>32</v>
      </c>
      <c r="H64" s="67" t="s">
        <v>159</v>
      </c>
      <c r="I64" s="67" t="s">
        <v>160</v>
      </c>
      <c r="J64" s="69" t="s">
        <v>161</v>
      </c>
      <c r="K64" s="67" t="s">
        <v>32</v>
      </c>
      <c r="L64" s="67" t="s">
        <v>159</v>
      </c>
      <c r="M64" s="67" t="s">
        <v>160</v>
      </c>
      <c r="N64" s="69" t="s">
        <v>161</v>
      </c>
    </row>
    <row r="65" spans="1:14" x14ac:dyDescent="0.3">
      <c r="A65" s="1254" t="s">
        <v>4</v>
      </c>
      <c r="B65" s="1255"/>
      <c r="C65" s="984">
        <f>(D14-C14)/C14*100</f>
        <v>-38.144329896907216</v>
      </c>
      <c r="D65" s="985">
        <f>(F14-C14)/C14*100</f>
        <v>-45.360824742268044</v>
      </c>
      <c r="E65" s="985">
        <f>(F14-D14)/D14*100</f>
        <v>-11.666666666666666</v>
      </c>
      <c r="F65" s="985">
        <f>(F14-C14)/C14*100</f>
        <v>-45.360824742268044</v>
      </c>
      <c r="G65" s="984">
        <f>(H14-G14)/G14*100</f>
        <v>-24.096385542168676</v>
      </c>
      <c r="H65" s="985">
        <f>(J14-G14)/G14*100</f>
        <v>-28.915662650602407</v>
      </c>
      <c r="I65" s="985">
        <f>(J14-H14)/H14*100</f>
        <v>-6.3492063492063489</v>
      </c>
      <c r="J65" s="985">
        <f>(J14-G14)/G14*100</f>
        <v>-28.915662650602407</v>
      </c>
      <c r="K65" s="984">
        <f>(L14-K14)/K14*100</f>
        <v>-33.935018050541515</v>
      </c>
      <c r="L65" s="985">
        <f>(N14-K14)/K14*100</f>
        <v>-40.433212996389891</v>
      </c>
      <c r="M65" s="985">
        <f>(N14-L14)/L14*100</f>
        <v>-9.8360655737704921</v>
      </c>
      <c r="N65" s="986">
        <f>(N14-K14)/K14*100</f>
        <v>-40.433212996389891</v>
      </c>
    </row>
    <row r="66" spans="1:14" x14ac:dyDescent="0.3">
      <c r="A66" s="1258" t="s">
        <v>5</v>
      </c>
      <c r="B66" s="1259"/>
      <c r="C66" s="984">
        <f>(D15-C15)/C15*100</f>
        <v>-42.222222222222221</v>
      </c>
      <c r="D66" s="985">
        <f>(F15-C15)/C15*100</f>
        <v>-6.666666666666667</v>
      </c>
      <c r="E66" s="985">
        <f>(F15-D15)/D15*100</f>
        <v>61.53846153846154</v>
      </c>
      <c r="F66" s="985">
        <f>(F15-C15)/C15*100</f>
        <v>-6.666666666666667</v>
      </c>
      <c r="G66" s="984">
        <f>(H15-G15)/G15*100</f>
        <v>4.5454545454545459</v>
      </c>
      <c r="H66" s="985">
        <f>(J15-G15)/G15*100</f>
        <v>-40.909090909090914</v>
      </c>
      <c r="I66" s="985">
        <f>(J15-H15)/H15*100</f>
        <v>-43.478260869565219</v>
      </c>
      <c r="J66" s="985">
        <f>(J15-G15)/G15*100</f>
        <v>-40.909090909090914</v>
      </c>
      <c r="K66" s="984">
        <f>(L15-K15)/K15*100</f>
        <v>-26.865671641791046</v>
      </c>
      <c r="L66" s="985">
        <f>(N15-K15)/K15*100</f>
        <v>-17.910447761194028</v>
      </c>
      <c r="M66" s="985">
        <f>(N15-L15)/L15*100</f>
        <v>12.244897959183673</v>
      </c>
      <c r="N66" s="986">
        <f>(N15-K15)/K15*100</f>
        <v>-17.910447761194028</v>
      </c>
    </row>
    <row r="67" spans="1:14" x14ac:dyDescent="0.3">
      <c r="A67" s="1258" t="s">
        <v>6</v>
      </c>
      <c r="B67" s="1259"/>
      <c r="C67" s="984">
        <f>(D16-C16)/C16*100</f>
        <v>-44.827586206896555</v>
      </c>
      <c r="D67" s="985">
        <f>(F16-C16)/C16*100</f>
        <v>-34.482758620689658</v>
      </c>
      <c r="E67" s="985">
        <f>(F16-D16)/D16*100</f>
        <v>18.75</v>
      </c>
      <c r="F67" s="985">
        <f>(F16-C16)/C16*100</f>
        <v>-34.482758620689658</v>
      </c>
      <c r="G67" s="984">
        <f>(H16-G16)/G16*100</f>
        <v>13.043478260869565</v>
      </c>
      <c r="H67" s="985">
        <f>(J16-G16)/G16*100</f>
        <v>-13.043478260869565</v>
      </c>
      <c r="I67" s="985">
        <f>(J16-H16)/H16*100</f>
        <v>-23.076923076923077</v>
      </c>
      <c r="J67" s="985">
        <f>(J16-G16)/G16*100</f>
        <v>-13.043478260869565</v>
      </c>
      <c r="K67" s="984">
        <f>(L16-K16)/K16*100</f>
        <v>-19.230769230769234</v>
      </c>
      <c r="L67" s="985">
        <f>(N16-K16)/K16*100</f>
        <v>-25</v>
      </c>
      <c r="M67" s="985">
        <f>(N16-L16)/L16*100</f>
        <v>-7.1428571428571423</v>
      </c>
      <c r="N67" s="986">
        <f>(N16-K16)/K16*100</f>
        <v>-25</v>
      </c>
    </row>
    <row r="68" spans="1:14" ht="15" thickBot="1" x14ac:dyDescent="0.35">
      <c r="A68" s="1260" t="s">
        <v>7</v>
      </c>
      <c r="B68" s="1261"/>
      <c r="C68" s="987">
        <f>(D17-C17)/C17*100</f>
        <v>-39.552238805970148</v>
      </c>
      <c r="D68" s="988">
        <f>(F17-C17)/C17*100</f>
        <v>-37.686567164179102</v>
      </c>
      <c r="E68" s="988">
        <f>(F17-D17)/D17*100</f>
        <v>3.0864197530864197</v>
      </c>
      <c r="F68" s="988">
        <f>(F17-C17)/C17*100</f>
        <v>-37.686567164179102</v>
      </c>
      <c r="G68" s="987">
        <f>(H17-G17)/G17*100</f>
        <v>-12.5</v>
      </c>
      <c r="H68" s="988">
        <f>(J17-G17)/G17*100</f>
        <v>-28.125</v>
      </c>
      <c r="I68" s="988">
        <f>(J17-H17)/H17*100</f>
        <v>-17.857142857142858</v>
      </c>
      <c r="J68" s="988">
        <f>(J17-G17)/G17*100</f>
        <v>-28.125</v>
      </c>
      <c r="K68" s="987">
        <f>(L17-K17)/K17*100</f>
        <v>-30.808080808080806</v>
      </c>
      <c r="L68" s="988">
        <f>(N17-K17)/K17*100</f>
        <v>-34.595959595959599</v>
      </c>
      <c r="M68" s="988">
        <f>(N17-L17)/L17*100</f>
        <v>-5.4744525547445262</v>
      </c>
      <c r="N68" s="989">
        <f>(N17-K17)/K17*100</f>
        <v>-34.595959595959599</v>
      </c>
    </row>
    <row r="69" spans="1:14" ht="15" thickBot="1" x14ac:dyDescent="0.35"/>
    <row r="70" spans="1:14" ht="15" customHeight="1" thickBot="1" x14ac:dyDescent="0.35">
      <c r="A70" s="1256" t="s">
        <v>264</v>
      </c>
      <c r="B70" s="58"/>
      <c r="C70" s="1097" t="s">
        <v>1</v>
      </c>
      <c r="D70" s="1098"/>
      <c r="E70" s="1098"/>
      <c r="F70" s="1098"/>
      <c r="G70" s="1098" t="s">
        <v>2</v>
      </c>
      <c r="H70" s="1098"/>
      <c r="I70" s="1098"/>
      <c r="J70" s="1099"/>
      <c r="K70" s="1097" t="s">
        <v>3</v>
      </c>
      <c r="L70" s="1098"/>
      <c r="M70" s="1098"/>
      <c r="N70" s="1191"/>
    </row>
    <row r="71" spans="1:14" ht="15" thickBot="1" x14ac:dyDescent="0.35">
      <c r="A71" s="1257"/>
      <c r="B71" s="59"/>
      <c r="C71" s="67" t="s">
        <v>32</v>
      </c>
      <c r="D71" s="67" t="s">
        <v>159</v>
      </c>
      <c r="E71" s="67" t="s">
        <v>160</v>
      </c>
      <c r="F71" s="69" t="s">
        <v>161</v>
      </c>
      <c r="G71" s="67" t="s">
        <v>32</v>
      </c>
      <c r="H71" s="67" t="s">
        <v>159</v>
      </c>
      <c r="I71" s="67" t="s">
        <v>160</v>
      </c>
      <c r="J71" s="69" t="s">
        <v>161</v>
      </c>
      <c r="K71" s="67" t="s">
        <v>32</v>
      </c>
      <c r="L71" s="67" t="s">
        <v>159</v>
      </c>
      <c r="M71" s="67" t="s">
        <v>160</v>
      </c>
      <c r="N71" s="69" t="s">
        <v>161</v>
      </c>
    </row>
    <row r="72" spans="1:14" x14ac:dyDescent="0.3">
      <c r="A72" s="1254" t="s">
        <v>4</v>
      </c>
      <c r="B72" s="1255"/>
      <c r="C72" s="984">
        <f>(D21-C21)/C21*100</f>
        <v>-20</v>
      </c>
      <c r="D72" s="985">
        <f>(F21-C21)/C21*100</f>
        <v>-40</v>
      </c>
      <c r="E72" s="985">
        <f>(F21-D21)/D21*100</f>
        <v>-25</v>
      </c>
      <c r="F72" s="985">
        <f>(F21-C21)/C21*100</f>
        <v>-40</v>
      </c>
      <c r="G72" s="984">
        <f>(H21-G21)/G21*100</f>
        <v>-100</v>
      </c>
      <c r="H72" s="985">
        <f>(J21-G21)/G21*100</f>
        <v>-100</v>
      </c>
      <c r="I72" s="985" t="s">
        <v>36</v>
      </c>
      <c r="J72" s="985">
        <f>(J21-G21)/G21*100</f>
        <v>-100</v>
      </c>
      <c r="K72" s="984">
        <f>(L21-K21)/K21*100</f>
        <v>-33.333333333333329</v>
      </c>
      <c r="L72" s="985">
        <f>(N21-K21)/K21*100</f>
        <v>-50</v>
      </c>
      <c r="M72" s="985">
        <f>(N21-L21)/L21*100</f>
        <v>-25</v>
      </c>
      <c r="N72" s="986">
        <f>(N21-K21)/K21*100</f>
        <v>-50</v>
      </c>
    </row>
    <row r="73" spans="1:14" x14ac:dyDescent="0.3">
      <c r="A73" s="1258" t="s">
        <v>5</v>
      </c>
      <c r="B73" s="1259"/>
      <c r="C73" s="984">
        <f>(D22-C22)/C22*100</f>
        <v>-100</v>
      </c>
      <c r="D73" s="985">
        <f>(F22-C22)/C22*100</f>
        <v>-100</v>
      </c>
      <c r="E73" s="985" t="s">
        <v>36</v>
      </c>
      <c r="F73" s="985">
        <f>(F22-C22)/C22*100</f>
        <v>-100</v>
      </c>
      <c r="G73" s="984">
        <f>(H22-G22)/G22*100</f>
        <v>-50</v>
      </c>
      <c r="H73" s="985">
        <f>(J22-G22)/G22*100</f>
        <v>-50</v>
      </c>
      <c r="I73" s="985">
        <f>(J22-H22)/H22*100</f>
        <v>0</v>
      </c>
      <c r="J73" s="985">
        <f>(J22-G22)/G22*100</f>
        <v>-50</v>
      </c>
      <c r="K73" s="984">
        <f>(L22-K22)/K22*100</f>
        <v>-85.714285714285708</v>
      </c>
      <c r="L73" s="985">
        <f>(N22-K22)/K22*100</f>
        <v>-85.714285714285708</v>
      </c>
      <c r="M73" s="985">
        <f>(N22-L22)/L22*100</f>
        <v>0</v>
      </c>
      <c r="N73" s="986">
        <f>(N22-K22)/K22*100</f>
        <v>-85.714285714285708</v>
      </c>
    </row>
    <row r="74" spans="1:14" x14ac:dyDescent="0.3">
      <c r="A74" s="1258" t="s">
        <v>6</v>
      </c>
      <c r="B74" s="1259"/>
      <c r="C74" s="984">
        <f>(D23-C23)/C23*100</f>
        <v>-100</v>
      </c>
      <c r="D74" s="985">
        <f>(F23-C23)/C23*100</f>
        <v>-100</v>
      </c>
      <c r="E74" s="985" t="s">
        <v>36</v>
      </c>
      <c r="F74" s="985">
        <f>(F23-C23)/C23*100</f>
        <v>-100</v>
      </c>
      <c r="G74" s="984">
        <f>(H23-G23)/G23*100</f>
        <v>-66.666666666666657</v>
      </c>
      <c r="H74" s="985">
        <f>(J23-G23)/G23*100</f>
        <v>-100</v>
      </c>
      <c r="I74" s="985">
        <f>(J23-H23)/H23*100</f>
        <v>-100</v>
      </c>
      <c r="J74" s="985">
        <f>(J23-G23)/G23*100</f>
        <v>-100</v>
      </c>
      <c r="K74" s="984">
        <f>(L23-K23)/K23*100</f>
        <v>-90</v>
      </c>
      <c r="L74" s="985">
        <f>(N23-K23)/K23*100</f>
        <v>-100</v>
      </c>
      <c r="M74" s="985">
        <f>(N23-L23)/L23*100</f>
        <v>-100</v>
      </c>
      <c r="N74" s="986">
        <f>(N23-K23)/K23*100</f>
        <v>-100</v>
      </c>
    </row>
    <row r="75" spans="1:14" ht="15" thickBot="1" x14ac:dyDescent="0.35">
      <c r="A75" s="1260" t="s">
        <v>7</v>
      </c>
      <c r="B75" s="1261"/>
      <c r="C75" s="987">
        <f>(D24-C24)/C24*100</f>
        <v>-76.470588235294116</v>
      </c>
      <c r="D75" s="988">
        <f>(F24-C24)/C24*100</f>
        <v>-82.35294117647058</v>
      </c>
      <c r="E75" s="988">
        <f>(F24-D24)/D24*100</f>
        <v>-25</v>
      </c>
      <c r="F75" s="988">
        <f>(F24-C24)/C24*100</f>
        <v>-82.35294117647058</v>
      </c>
      <c r="G75" s="987">
        <f>(H24-G24)/G24*100</f>
        <v>-66.666666666666657</v>
      </c>
      <c r="H75" s="988">
        <f>(J24-G24)/G24*100</f>
        <v>-83.333333333333343</v>
      </c>
      <c r="I75" s="988">
        <f>(J24-H24)/H24*100</f>
        <v>-50</v>
      </c>
      <c r="J75" s="988">
        <f>(J24-G24)/G24*100</f>
        <v>-83.333333333333343</v>
      </c>
      <c r="K75" s="987">
        <f>(L24-K24)/K24*100</f>
        <v>-73.91304347826086</v>
      </c>
      <c r="L75" s="988">
        <f>(N24-K24)/K24*100</f>
        <v>-82.608695652173907</v>
      </c>
      <c r="M75" s="988">
        <f>(N24-L24)/L24*100</f>
        <v>-33.333333333333329</v>
      </c>
      <c r="N75" s="989">
        <f>(N24-K24)/K24*100</f>
        <v>-82.608695652173907</v>
      </c>
    </row>
    <row r="76" spans="1:14" ht="15" thickBot="1" x14ac:dyDescent="0.35">
      <c r="A76" s="21"/>
    </row>
    <row r="77" spans="1:14" ht="15" customHeight="1" thickBot="1" x14ac:dyDescent="0.35">
      <c r="A77" s="1256" t="s">
        <v>265</v>
      </c>
      <c r="B77" s="58"/>
      <c r="C77" s="1097" t="s">
        <v>1</v>
      </c>
      <c r="D77" s="1098"/>
      <c r="E77" s="1098"/>
      <c r="F77" s="1099"/>
      <c r="G77" s="1097" t="s">
        <v>2</v>
      </c>
      <c r="H77" s="1098"/>
      <c r="I77" s="1098"/>
      <c r="J77" s="1099"/>
      <c r="K77" s="1097" t="s">
        <v>3</v>
      </c>
      <c r="L77" s="1098"/>
      <c r="M77" s="1098"/>
      <c r="N77" s="1285"/>
    </row>
    <row r="78" spans="1:14" ht="15" thickBot="1" x14ac:dyDescent="0.35">
      <c r="A78" s="1257"/>
      <c r="B78" s="59"/>
      <c r="C78" s="67" t="s">
        <v>32</v>
      </c>
      <c r="D78" s="67" t="s">
        <v>159</v>
      </c>
      <c r="E78" s="67" t="s">
        <v>160</v>
      </c>
      <c r="F78" s="69" t="s">
        <v>161</v>
      </c>
      <c r="G78" s="67" t="s">
        <v>32</v>
      </c>
      <c r="H78" s="67" t="s">
        <v>159</v>
      </c>
      <c r="I78" s="67" t="s">
        <v>160</v>
      </c>
      <c r="J78" s="69" t="s">
        <v>161</v>
      </c>
      <c r="K78" s="67" t="s">
        <v>32</v>
      </c>
      <c r="L78" s="67" t="s">
        <v>159</v>
      </c>
      <c r="M78" s="67" t="s">
        <v>160</v>
      </c>
      <c r="N78" s="69" t="s">
        <v>161</v>
      </c>
    </row>
    <row r="79" spans="1:14" x14ac:dyDescent="0.3">
      <c r="A79" s="1254" t="s">
        <v>4</v>
      </c>
      <c r="B79" s="1255"/>
      <c r="C79" s="984">
        <f>(D28-C28)/C28*100</f>
        <v>-16.666666666666664</v>
      </c>
      <c r="D79" s="985">
        <f>(F28-C28)/C28*100</f>
        <v>33.333333333333329</v>
      </c>
      <c r="E79" s="985">
        <f>(F28-D28)/D28*100</f>
        <v>60</v>
      </c>
      <c r="F79" s="985">
        <f>(F28-C28)/C28*100</f>
        <v>33.333333333333329</v>
      </c>
      <c r="G79" s="984">
        <f>(H28-G28)/G28*100</f>
        <v>-66.666666666666657</v>
      </c>
      <c r="H79" s="985">
        <f>(J28-G28)/G28*100</f>
        <v>-33.333333333333329</v>
      </c>
      <c r="I79" s="985">
        <f>(J28-H28)/H28*100</f>
        <v>100</v>
      </c>
      <c r="J79" s="985">
        <f>(J28-G28)/G28*100</f>
        <v>-33.333333333333329</v>
      </c>
      <c r="K79" s="984">
        <f>(L28-K28)/K28*100</f>
        <v>-41.666666666666671</v>
      </c>
      <c r="L79" s="985">
        <f>(N28-K28)/K28*100</f>
        <v>0</v>
      </c>
      <c r="M79" s="985">
        <f>(N28-L28)/L28*100</f>
        <v>71.428571428571431</v>
      </c>
      <c r="N79" s="986">
        <f>(N28-K28)/K28*100</f>
        <v>0</v>
      </c>
    </row>
    <row r="80" spans="1:14" x14ac:dyDescent="0.3">
      <c r="A80" s="1258" t="s">
        <v>5</v>
      </c>
      <c r="B80" s="1259"/>
      <c r="C80" s="984" t="s">
        <v>36</v>
      </c>
      <c r="D80" s="985" t="s">
        <v>36</v>
      </c>
      <c r="E80" s="985">
        <f>(F29-D29)/D29*100</f>
        <v>0</v>
      </c>
      <c r="F80" s="985" t="s">
        <v>36</v>
      </c>
      <c r="G80" s="984" t="s">
        <v>36</v>
      </c>
      <c r="H80" s="985" t="s">
        <v>36</v>
      </c>
      <c r="I80" s="985" t="s">
        <v>36</v>
      </c>
      <c r="J80" s="985" t="s">
        <v>36</v>
      </c>
      <c r="K80" s="984" t="s">
        <v>36</v>
      </c>
      <c r="L80" s="985" t="s">
        <v>36</v>
      </c>
      <c r="M80" s="985">
        <f>(N29-L29)/L29*100</f>
        <v>0</v>
      </c>
      <c r="N80" s="986" t="s">
        <v>36</v>
      </c>
    </row>
    <row r="81" spans="1:14" x14ac:dyDescent="0.3">
      <c r="A81" s="1258" t="s">
        <v>6</v>
      </c>
      <c r="B81" s="1259"/>
      <c r="C81" s="984">
        <f>(D30-C30)/C30*100</f>
        <v>0</v>
      </c>
      <c r="D81" s="985">
        <f>(F30-C30)/C30*100</f>
        <v>200</v>
      </c>
      <c r="E81" s="985">
        <f>(F30-D30)/D30*100</f>
        <v>200</v>
      </c>
      <c r="F81" s="985">
        <f>(F30-C30)/C30*100</f>
        <v>200</v>
      </c>
      <c r="G81" s="984">
        <f>(H30-G30)/G30*100</f>
        <v>0</v>
      </c>
      <c r="H81" s="985">
        <f>(J30-G30)/G30*100</f>
        <v>-100</v>
      </c>
      <c r="I81" s="985">
        <f>(J30-H30)/H30*100</f>
        <v>-100</v>
      </c>
      <c r="J81" s="985">
        <f>(J30-G30)/G30*100</f>
        <v>-100</v>
      </c>
      <c r="K81" s="984">
        <f>(L30-K30)/K30*100</f>
        <v>0</v>
      </c>
      <c r="L81" s="985">
        <f>(N30-K30)/K30*100</f>
        <v>50</v>
      </c>
      <c r="M81" s="985">
        <f>(N30-L30)/L30*100</f>
        <v>50</v>
      </c>
      <c r="N81" s="986">
        <f>(N30-K30)/K30*100</f>
        <v>50</v>
      </c>
    </row>
    <row r="82" spans="1:14" ht="15" thickBot="1" x14ac:dyDescent="0.35">
      <c r="A82" s="1260" t="s">
        <v>7</v>
      </c>
      <c r="B82" s="1261"/>
      <c r="C82" s="987">
        <f>(D31-C31)/C31*100</f>
        <v>0</v>
      </c>
      <c r="D82" s="988">
        <f>(F31-C31)/C31*100</f>
        <v>71.428571428571431</v>
      </c>
      <c r="E82" s="988">
        <f>(F31-D31)/D31*100</f>
        <v>71.428571428571431</v>
      </c>
      <c r="F82" s="988">
        <f>(F31-C31)/C31*100</f>
        <v>71.428571428571431</v>
      </c>
      <c r="G82" s="987">
        <f>(H31-G31)/G31*100</f>
        <v>-57.142857142857139</v>
      </c>
      <c r="H82" s="988">
        <f>(J31-G31)/G31*100</f>
        <v>-42.857142857142854</v>
      </c>
      <c r="I82" s="988">
        <f>(J31-H31)/H31*100</f>
        <v>33.333333333333329</v>
      </c>
      <c r="J82" s="988">
        <f>(J31-G31)/G31*100</f>
        <v>-42.857142857142854</v>
      </c>
      <c r="K82" s="987">
        <f>(L31-K31)/K31*100</f>
        <v>-28.571428571428569</v>
      </c>
      <c r="L82" s="988">
        <f>(N31-K31)/K31*100</f>
        <v>14.285714285714285</v>
      </c>
      <c r="M82" s="988">
        <f>(N31-L31)/L31*100</f>
        <v>60</v>
      </c>
      <c r="N82" s="989">
        <f>(N31-K31)/K31*100</f>
        <v>14.285714285714285</v>
      </c>
    </row>
    <row r="83" spans="1:14" ht="15" thickBot="1" x14ac:dyDescent="0.35"/>
    <row r="84" spans="1:14" ht="15" customHeight="1" thickBot="1" x14ac:dyDescent="0.35">
      <c r="A84" s="1256" t="s">
        <v>266</v>
      </c>
      <c r="B84" s="58"/>
      <c r="C84" s="1097" t="s">
        <v>1</v>
      </c>
      <c r="D84" s="1098"/>
      <c r="E84" s="1098"/>
      <c r="F84" s="1099"/>
      <c r="G84" s="1097" t="s">
        <v>2</v>
      </c>
      <c r="H84" s="1098"/>
      <c r="I84" s="1098"/>
      <c r="J84" s="1099"/>
      <c r="K84" s="1097" t="s">
        <v>3</v>
      </c>
      <c r="L84" s="1098"/>
      <c r="M84" s="1098"/>
      <c r="N84" s="1191"/>
    </row>
    <row r="85" spans="1:14" ht="15" thickBot="1" x14ac:dyDescent="0.35">
      <c r="A85" s="1257"/>
      <c r="B85" s="59"/>
      <c r="C85" s="67" t="s">
        <v>32</v>
      </c>
      <c r="D85" s="67" t="s">
        <v>159</v>
      </c>
      <c r="E85" s="67" t="s">
        <v>160</v>
      </c>
      <c r="F85" s="69" t="s">
        <v>161</v>
      </c>
      <c r="G85" s="67" t="s">
        <v>32</v>
      </c>
      <c r="H85" s="67" t="s">
        <v>159</v>
      </c>
      <c r="I85" s="67" t="s">
        <v>160</v>
      </c>
      <c r="J85" s="69" t="s">
        <v>161</v>
      </c>
      <c r="K85" s="67" t="s">
        <v>32</v>
      </c>
      <c r="L85" s="67" t="s">
        <v>159</v>
      </c>
      <c r="M85" s="67" t="s">
        <v>160</v>
      </c>
      <c r="N85" s="69" t="s">
        <v>161</v>
      </c>
    </row>
    <row r="86" spans="1:14" x14ac:dyDescent="0.3">
      <c r="A86" s="1254" t="s">
        <v>4</v>
      </c>
      <c r="B86" s="1255"/>
      <c r="C86" s="984">
        <f>(D35-C35)/C35*100</f>
        <v>-15.11627906976744</v>
      </c>
      <c r="D86" s="985">
        <f>(F35-C35)/C35*100</f>
        <v>-34.883720930232556</v>
      </c>
      <c r="E86" s="985">
        <f>(F35-D35)/D35*100</f>
        <v>-23.287671232876711</v>
      </c>
      <c r="F86" s="985">
        <f>(F35-C35)/C35*100</f>
        <v>-34.883720930232556</v>
      </c>
      <c r="G86" s="984">
        <f>(H35-G35)/G35*100</f>
        <v>-3.0303030303030303</v>
      </c>
      <c r="H86" s="985">
        <f>(J35-G35)/G35*100</f>
        <v>-27.27272727272727</v>
      </c>
      <c r="I86" s="985">
        <f>(J35-H35)/H35*100</f>
        <v>-25</v>
      </c>
      <c r="J86" s="985">
        <f>(J35-G35)/G35*100</f>
        <v>-27.27272727272727</v>
      </c>
      <c r="K86" s="984">
        <f>(L35-K35)/K35*100</f>
        <v>-11.76470588235294</v>
      </c>
      <c r="L86" s="985">
        <f>(N35-K35)/K35*100</f>
        <v>-32.773109243697476</v>
      </c>
      <c r="M86" s="985">
        <f>(N35-L35)/L35*100</f>
        <v>-23.809523809523807</v>
      </c>
      <c r="N86" s="986">
        <f>(N35-K35)/K35*100</f>
        <v>-32.773109243697476</v>
      </c>
    </row>
    <row r="87" spans="1:14" x14ac:dyDescent="0.3">
      <c r="A87" s="1258" t="s">
        <v>5</v>
      </c>
      <c r="B87" s="1259"/>
      <c r="C87" s="984">
        <f>(D36-C36)/C36*100</f>
        <v>-17.391304347826086</v>
      </c>
      <c r="D87" s="985">
        <f>(F36-C36)/C36*100</f>
        <v>13.043478260869565</v>
      </c>
      <c r="E87" s="985">
        <f>(F36-D36)/D36*100</f>
        <v>36.84210526315789</v>
      </c>
      <c r="F87" s="985">
        <f>(F36-C36)/C36*100</f>
        <v>13.043478260869565</v>
      </c>
      <c r="G87" s="984">
        <f>(H36-G36)/G36*100</f>
        <v>-20</v>
      </c>
      <c r="H87" s="985">
        <f>(J36-G36)/G36*100</f>
        <v>-20</v>
      </c>
      <c r="I87" s="985">
        <f>(J36-H36)/H36*100</f>
        <v>0</v>
      </c>
      <c r="J87" s="985">
        <f>(J36-G36)/G36*100</f>
        <v>-20</v>
      </c>
      <c r="K87" s="984">
        <f>(L36-K36)/K36*100</f>
        <v>-18.181818181818183</v>
      </c>
      <c r="L87" s="985">
        <f>(N36-K36)/K36*100</f>
        <v>3.0303030303030303</v>
      </c>
      <c r="M87" s="985">
        <f>(N36-L36)/L36*100</f>
        <v>25.925925925925924</v>
      </c>
      <c r="N87" s="986">
        <f>(N36-K36)/K36*100</f>
        <v>3.0303030303030303</v>
      </c>
    </row>
    <row r="88" spans="1:14" x14ac:dyDescent="0.3">
      <c r="A88" s="1258" t="s">
        <v>6</v>
      </c>
      <c r="B88" s="1259"/>
      <c r="C88" s="984">
        <f>(D37-C37)/C37*100</f>
        <v>-25</v>
      </c>
      <c r="D88" s="985">
        <f>(F37-C37)/C37*100</f>
        <v>0</v>
      </c>
      <c r="E88" s="985">
        <f>(F37-D37)/D37*100</f>
        <v>33.333333333333329</v>
      </c>
      <c r="F88" s="985">
        <f>(F37-C37)/C37*100</f>
        <v>0</v>
      </c>
      <c r="G88" s="984">
        <f>(H37-G37)/G37*100</f>
        <v>-25</v>
      </c>
      <c r="H88" s="985">
        <f>(J37-G37)/G37*100</f>
        <v>-25</v>
      </c>
      <c r="I88" s="985">
        <f>(J37-H37)/H37*100</f>
        <v>0</v>
      </c>
      <c r="J88" s="985">
        <f>(J37-G37)/G37*100</f>
        <v>-25</v>
      </c>
      <c r="K88" s="984">
        <f>(L37-K37)/K37*100</f>
        <v>-25</v>
      </c>
      <c r="L88" s="985">
        <f>(N37-K37)/K37*100</f>
        <v>-12.5</v>
      </c>
      <c r="M88" s="985">
        <f>(N37-L37)/L37*100</f>
        <v>16.666666666666664</v>
      </c>
      <c r="N88" s="986">
        <f>(N37-K37)/K37*100</f>
        <v>-12.5</v>
      </c>
    </row>
    <row r="89" spans="1:14" ht="15" thickBot="1" x14ac:dyDescent="0.35">
      <c r="A89" s="1260" t="s">
        <v>7</v>
      </c>
      <c r="B89" s="1261"/>
      <c r="C89" s="987">
        <f>(D38-C38)/C38*100</f>
        <v>-16.239316239316238</v>
      </c>
      <c r="D89" s="988">
        <f>(F38-C38)/C38*100</f>
        <v>-23.076923076923077</v>
      </c>
      <c r="E89" s="988">
        <f>(F38-D38)/D38*100</f>
        <v>-8.1632653061224492</v>
      </c>
      <c r="F89" s="988">
        <f>(F38-C38)/C38*100</f>
        <v>-23.076923076923077</v>
      </c>
      <c r="G89" s="987">
        <f>(H38-G38)/G38*100</f>
        <v>-9.8039215686274517</v>
      </c>
      <c r="H89" s="988">
        <f>(J38-G38)/G38*100</f>
        <v>-25.490196078431371</v>
      </c>
      <c r="I89" s="988">
        <f>(J38-H38)/H38*100</f>
        <v>-17.391304347826086</v>
      </c>
      <c r="J89" s="988">
        <f>(J38-G38)/G38*100</f>
        <v>-25.490196078431371</v>
      </c>
      <c r="K89" s="987">
        <f>(L38-K38)/K38*100</f>
        <v>-14.285714285714285</v>
      </c>
      <c r="L89" s="988">
        <f>(N38-K38)/K38*100</f>
        <v>-23.809523809523807</v>
      </c>
      <c r="M89" s="988">
        <f>(N38-L38)/L38*100</f>
        <v>-11.111111111111111</v>
      </c>
      <c r="N89" s="989">
        <f>(N38-K38)/K38*100</f>
        <v>-23.809523809523807</v>
      </c>
    </row>
    <row r="90" spans="1:14" ht="15" thickBot="1" x14ac:dyDescent="0.35"/>
    <row r="91" spans="1:14" ht="15" customHeight="1" thickBot="1" x14ac:dyDescent="0.35">
      <c r="A91" s="1256" t="s">
        <v>232</v>
      </c>
      <c r="B91" s="58"/>
      <c r="C91" s="1097" t="s">
        <v>1</v>
      </c>
      <c r="D91" s="1098"/>
      <c r="E91" s="1098"/>
      <c r="F91" s="1099"/>
      <c r="G91" s="1097" t="s">
        <v>2</v>
      </c>
      <c r="H91" s="1098"/>
      <c r="I91" s="1098"/>
      <c r="J91" s="1099"/>
      <c r="K91" s="1097" t="s">
        <v>3</v>
      </c>
      <c r="L91" s="1098"/>
      <c r="M91" s="1098"/>
      <c r="N91" s="1191"/>
    </row>
    <row r="92" spans="1:14" ht="15" thickBot="1" x14ac:dyDescent="0.35">
      <c r="A92" s="1257"/>
      <c r="B92" s="59"/>
      <c r="C92" s="67" t="s">
        <v>32</v>
      </c>
      <c r="D92" s="67" t="s">
        <v>159</v>
      </c>
      <c r="E92" s="67" t="s">
        <v>160</v>
      </c>
      <c r="F92" s="69" t="s">
        <v>161</v>
      </c>
      <c r="G92" s="67" t="s">
        <v>32</v>
      </c>
      <c r="H92" s="67" t="s">
        <v>159</v>
      </c>
      <c r="I92" s="67" t="s">
        <v>160</v>
      </c>
      <c r="J92" s="69" t="s">
        <v>161</v>
      </c>
      <c r="K92" s="67" t="s">
        <v>32</v>
      </c>
      <c r="L92" s="67" t="s">
        <v>159</v>
      </c>
      <c r="M92" s="67" t="s">
        <v>160</v>
      </c>
      <c r="N92" s="69" t="s">
        <v>161</v>
      </c>
    </row>
    <row r="93" spans="1:14" x14ac:dyDescent="0.3">
      <c r="A93" s="1254" t="s">
        <v>4</v>
      </c>
      <c r="B93" s="1255"/>
      <c r="C93" s="984">
        <f>(D42-C42)/C42*100</f>
        <v>-59.756097560975604</v>
      </c>
      <c r="D93" s="985">
        <f>(F42-C42)/C42*100</f>
        <v>-56.09756097560976</v>
      </c>
      <c r="E93" s="985">
        <f>(F42-D42)/D42*100</f>
        <v>9.0909090909090917</v>
      </c>
      <c r="F93" s="985">
        <f>(F42-C42)/C42*100</f>
        <v>-56.09756097560976</v>
      </c>
      <c r="G93" s="984">
        <f>(H42-G42)/G42*100</f>
        <v>-27.027027027027028</v>
      </c>
      <c r="H93" s="985">
        <f>(J42-G42)/G42*100</f>
        <v>-18.918918918918919</v>
      </c>
      <c r="I93" s="985">
        <f>(J42-H42)/H42*100</f>
        <v>11.111111111111111</v>
      </c>
      <c r="J93" s="985">
        <f>(J42-G42)/G42*100</f>
        <v>-18.918918918918919</v>
      </c>
      <c r="K93" s="984">
        <f>(L42-K42)/K42*100</f>
        <v>-49.579831932773111</v>
      </c>
      <c r="L93" s="985">
        <f>(N42-K42)/K42*100</f>
        <v>-44.537815126050425</v>
      </c>
      <c r="M93" s="985">
        <f>(N42-L42)/L42*100</f>
        <v>10</v>
      </c>
      <c r="N93" s="986">
        <f>(N42-K42)/K42*100</f>
        <v>-44.537815126050425</v>
      </c>
    </row>
    <row r="94" spans="1:14" x14ac:dyDescent="0.3">
      <c r="A94" s="1258" t="s">
        <v>5</v>
      </c>
      <c r="B94" s="1259"/>
      <c r="C94" s="984">
        <f>(D43-C43)/C43*100</f>
        <v>-69.230769230769226</v>
      </c>
      <c r="D94" s="985">
        <f>(F43-C43)/C43*100</f>
        <v>0</v>
      </c>
      <c r="E94" s="985">
        <f>(F43-D43)/D43*100</f>
        <v>225</v>
      </c>
      <c r="F94" s="985">
        <f>(F43-C43)/C43*100</f>
        <v>0</v>
      </c>
      <c r="G94" s="984">
        <f>(H43-G43)/G43*100</f>
        <v>40</v>
      </c>
      <c r="H94" s="985">
        <f>(J43-G43)/G43*100</f>
        <v>-60</v>
      </c>
      <c r="I94" s="985">
        <f>(J43-H43)/H43*100</f>
        <v>-71.428571428571431</v>
      </c>
      <c r="J94" s="985">
        <f>(J43-G43)/G43*100</f>
        <v>-60</v>
      </c>
      <c r="K94" s="984">
        <f>(L43-K43)/K43*100</f>
        <v>-21.739130434782609</v>
      </c>
      <c r="L94" s="985">
        <f>(N43-K43)/K43*100</f>
        <v>-26.086956521739129</v>
      </c>
      <c r="M94" s="985">
        <f>(N43-L43)/L43*100</f>
        <v>-5.5555555555555554</v>
      </c>
      <c r="N94" s="986">
        <f>(N43-K43)/K43*100</f>
        <v>-26.086956521739129</v>
      </c>
    </row>
    <row r="95" spans="1:14" x14ac:dyDescent="0.3">
      <c r="A95" s="1258" t="s">
        <v>6</v>
      </c>
      <c r="B95" s="1259"/>
      <c r="C95" s="984">
        <f>(D44-C44)/C44*100</f>
        <v>-10</v>
      </c>
      <c r="D95" s="985">
        <f>(F44-C44)/C44*100</f>
        <v>-30</v>
      </c>
      <c r="E95" s="985">
        <f>(F44-D44)/D44*100</f>
        <v>-22.222222222222221</v>
      </c>
      <c r="F95" s="985">
        <f>(F44-C44)/C44*100</f>
        <v>-30</v>
      </c>
      <c r="G95" s="984">
        <f>(H44-G44)/G44*100</f>
        <v>100</v>
      </c>
      <c r="H95" s="985">
        <f>(J44-G44)/G44*100</f>
        <v>44.444444444444443</v>
      </c>
      <c r="I95" s="985">
        <f>(J44-H44)/H44*100</f>
        <v>-27.777777777777779</v>
      </c>
      <c r="J95" s="985">
        <f>(J44-G44)/G44*100</f>
        <v>44.444444444444443</v>
      </c>
      <c r="K95" s="984">
        <f>(L44-K44)/K44*100</f>
        <v>42.105263157894733</v>
      </c>
      <c r="L95" s="985">
        <f>(N44-K44)/K44*100</f>
        <v>5.2631578947368416</v>
      </c>
      <c r="M95" s="985">
        <f>(N44-L44)/L44*100</f>
        <v>-25.925925925925924</v>
      </c>
      <c r="N95" s="986">
        <f>(N44-K44)/K44*100</f>
        <v>5.2631578947368416</v>
      </c>
    </row>
    <row r="96" spans="1:14" ht="15" thickBot="1" x14ac:dyDescent="0.35">
      <c r="A96" s="1260" t="s">
        <v>7</v>
      </c>
      <c r="B96" s="1261"/>
      <c r="C96" s="987">
        <f>(D45-C45)/C45*100</f>
        <v>-56.19047619047619</v>
      </c>
      <c r="D96" s="988">
        <f>(F45-C45)/C45*100</f>
        <v>-46.666666666666664</v>
      </c>
      <c r="E96" s="988">
        <f>(F45-D45)/D45*100</f>
        <v>21.739130434782609</v>
      </c>
      <c r="F96" s="988">
        <f>(F45-C45)/C45*100</f>
        <v>-46.666666666666664</v>
      </c>
      <c r="G96" s="987">
        <f>(H45-G45)/G45*100</f>
        <v>5.3571428571428568</v>
      </c>
      <c r="H96" s="988">
        <f>(J45-G45)/G45*100</f>
        <v>-16.071428571428573</v>
      </c>
      <c r="I96" s="988">
        <f>(J45-H45)/H45*100</f>
        <v>-20.33898305084746</v>
      </c>
      <c r="J96" s="988">
        <f>(J45-G45)/G45*100</f>
        <v>-16.071428571428573</v>
      </c>
      <c r="K96" s="987">
        <f>(L45-K45)/K45*100</f>
        <v>-34.782608695652172</v>
      </c>
      <c r="L96" s="988">
        <f>(N45-K45)/K45*100</f>
        <v>-36.024844720496894</v>
      </c>
      <c r="M96" s="988">
        <f>(N45-L45)/L45*100</f>
        <v>-1.9047619047619049</v>
      </c>
      <c r="N96" s="989">
        <f>(N45-K45)/K45*100</f>
        <v>-36.024844720496894</v>
      </c>
    </row>
    <row r="97" spans="1:14" ht="15" thickBot="1" x14ac:dyDescent="0.35"/>
    <row r="98" spans="1:14" ht="15" customHeight="1" thickBot="1" x14ac:dyDescent="0.35">
      <c r="A98" s="1256" t="s">
        <v>268</v>
      </c>
      <c r="B98" s="58"/>
      <c r="C98" s="1097" t="s">
        <v>1</v>
      </c>
      <c r="D98" s="1098"/>
      <c r="E98" s="1098"/>
      <c r="F98" s="1099"/>
      <c r="G98" s="1097" t="s">
        <v>2</v>
      </c>
      <c r="H98" s="1098"/>
      <c r="I98" s="1098"/>
      <c r="J98" s="1099"/>
      <c r="K98" s="1097" t="s">
        <v>3</v>
      </c>
      <c r="L98" s="1098"/>
      <c r="M98" s="1098"/>
      <c r="N98" s="1191"/>
    </row>
    <row r="99" spans="1:14" ht="21.6" customHeight="1" thickBot="1" x14ac:dyDescent="0.35">
      <c r="A99" s="1257"/>
      <c r="B99" s="59"/>
      <c r="C99" s="67" t="s">
        <v>32</v>
      </c>
      <c r="D99" s="67" t="s">
        <v>159</v>
      </c>
      <c r="E99" s="67" t="s">
        <v>160</v>
      </c>
      <c r="F99" s="69" t="s">
        <v>161</v>
      </c>
      <c r="G99" s="67" t="s">
        <v>32</v>
      </c>
      <c r="H99" s="67" t="s">
        <v>159</v>
      </c>
      <c r="I99" s="67" t="s">
        <v>160</v>
      </c>
      <c r="J99" s="69" t="s">
        <v>161</v>
      </c>
      <c r="K99" s="67" t="s">
        <v>32</v>
      </c>
      <c r="L99" s="67" t="s">
        <v>159</v>
      </c>
      <c r="M99" s="67" t="s">
        <v>160</v>
      </c>
      <c r="N99" s="69" t="s">
        <v>161</v>
      </c>
    </row>
    <row r="100" spans="1:14" x14ac:dyDescent="0.3">
      <c r="A100" s="1254" t="s">
        <v>4</v>
      </c>
      <c r="B100" s="1255"/>
      <c r="C100" s="984">
        <f>(D49-C49)/C49*100</f>
        <v>-35.754189944134076</v>
      </c>
      <c r="D100" s="985">
        <f>(F49-C49)/C49*100</f>
        <v>-42.458100558659218</v>
      </c>
      <c r="E100" s="985">
        <f>(F49-D49)/D49*100</f>
        <v>-10.434782608695652</v>
      </c>
      <c r="F100" s="985">
        <f>(F49-C49)/C49*100</f>
        <v>-42.458100558659218</v>
      </c>
      <c r="G100" s="984">
        <f>(H49-G49)/G49*100</f>
        <v>-20.779220779220779</v>
      </c>
      <c r="H100" s="985">
        <f>(J49-G49)/G49*100</f>
        <v>-24.675324675324674</v>
      </c>
      <c r="I100" s="985">
        <f>(J49-H49)/H49*100</f>
        <v>-4.918032786885246</v>
      </c>
      <c r="J100" s="985">
        <f>(J49-G49)/G49*100</f>
        <v>-24.675324675324674</v>
      </c>
      <c r="K100" s="984">
        <f>(L49-K49)/K49*100</f>
        <v>-31.25</v>
      </c>
      <c r="L100" s="985">
        <f>(N49-K49)/K49*100</f>
        <v>-37.109375</v>
      </c>
      <c r="M100" s="985">
        <f>(N49-L49)/L49*100</f>
        <v>-8.5227272727272716</v>
      </c>
      <c r="N100" s="986">
        <f>(N49-K49)/K49*100</f>
        <v>-37.109375</v>
      </c>
    </row>
    <row r="101" spans="1:14" x14ac:dyDescent="0.3">
      <c r="A101" s="1258" t="s">
        <v>5</v>
      </c>
      <c r="B101" s="1259"/>
      <c r="C101" s="984">
        <f>(D50-C50)/C50*100</f>
        <v>-41.463414634146339</v>
      </c>
      <c r="D101" s="985">
        <f>(F50-C50)/C50*100</f>
        <v>-2.4390243902439024</v>
      </c>
      <c r="E101" s="985">
        <f>(F50-D50)/D50*100</f>
        <v>66.666666666666657</v>
      </c>
      <c r="F101" s="985">
        <f>(F50-C50)/C50*100</f>
        <v>-2.4390243902439024</v>
      </c>
      <c r="G101" s="984">
        <f>(H50-G50)/G50*100</f>
        <v>4.5454545454545459</v>
      </c>
      <c r="H101" s="985">
        <f>(J50-G50)/G50*100</f>
        <v>-40.909090909090914</v>
      </c>
      <c r="I101" s="985">
        <f>(J50-H50)/H50*100</f>
        <v>-43.478260869565219</v>
      </c>
      <c r="J101" s="985">
        <f>(J50-G50)/G50*100</f>
        <v>-40.909090909090914</v>
      </c>
      <c r="K101" s="984">
        <f>(L50-K50)/K50*100</f>
        <v>-25.396825396825395</v>
      </c>
      <c r="L101" s="985">
        <f>(N50-K50)/K50*100</f>
        <v>-15.873015873015872</v>
      </c>
      <c r="M101" s="985">
        <f>(N50-L50)/L50*100</f>
        <v>12.76595744680851</v>
      </c>
      <c r="N101" s="986">
        <f>(N50-K50)/K50*100</f>
        <v>-15.873015873015872</v>
      </c>
    </row>
    <row r="102" spans="1:14" x14ac:dyDescent="0.3">
      <c r="A102" s="1258" t="s">
        <v>6</v>
      </c>
      <c r="B102" s="1259"/>
      <c r="C102" s="984">
        <f>(D51-C51)/C51*100</f>
        <v>-38.461538461538467</v>
      </c>
      <c r="D102" s="985">
        <f>(F51-C51)/C51*100</f>
        <v>-30.76923076923077</v>
      </c>
      <c r="E102" s="985">
        <f>(F51-D51)/D51*100</f>
        <v>12.5</v>
      </c>
      <c r="F102" s="985">
        <f>(F51-C51)/C51*100</f>
        <v>-30.76923076923077</v>
      </c>
      <c r="G102" s="984">
        <f>(H51-G51)/G51*100</f>
        <v>23.809523809523807</v>
      </c>
      <c r="H102" s="985">
        <f>(J51-G51)/G51*100</f>
        <v>-9.5238095238095237</v>
      </c>
      <c r="I102" s="985">
        <f>(J51-H51)/H51*100</f>
        <v>-26.923076923076923</v>
      </c>
      <c r="J102" s="985">
        <f>(J51-G51)/G51*100</f>
        <v>-9.5238095238095237</v>
      </c>
      <c r="K102" s="984">
        <f>(L51-K51)/K51*100</f>
        <v>-10.638297872340425</v>
      </c>
      <c r="L102" s="985">
        <f>(N51-K51)/K51*100</f>
        <v>-21.276595744680851</v>
      </c>
      <c r="M102" s="985">
        <f>(N51-L51)/L51*100</f>
        <v>-11.904761904761903</v>
      </c>
      <c r="N102" s="986">
        <f>(N51-K51)/K51*100</f>
        <v>-21.276595744680851</v>
      </c>
    </row>
    <row r="103" spans="1:14" ht="15" thickBot="1" x14ac:dyDescent="0.35">
      <c r="A103" s="1260" t="s">
        <v>7</v>
      </c>
      <c r="B103" s="1261"/>
      <c r="C103" s="987">
        <f>(D52-C52)/C52*100</f>
        <v>-36.991869918699187</v>
      </c>
      <c r="D103" s="988">
        <f>(F52-C52)/C52*100</f>
        <v>-34.552845528455286</v>
      </c>
      <c r="E103" s="988">
        <f>(F52-D52)/D52*100</f>
        <v>3.870967741935484</v>
      </c>
      <c r="F103" s="988">
        <f>(F52-C52)/C52*100</f>
        <v>-34.552845528455286</v>
      </c>
      <c r="G103" s="987">
        <f>(H52-G52)/G52*100</f>
        <v>-8.3333333333333321</v>
      </c>
      <c r="H103" s="988">
        <f>(J52-G52)/G52*100</f>
        <v>-25</v>
      </c>
      <c r="I103" s="988">
        <f>(J52-H52)/H52*100</f>
        <v>-18.181818181818183</v>
      </c>
      <c r="J103" s="988">
        <f>(J52-G52)/G52*100</f>
        <v>-25</v>
      </c>
      <c r="K103" s="987">
        <f>(L52-K52)/K52*100</f>
        <v>-27.595628415300546</v>
      </c>
      <c r="L103" s="988">
        <f>(N52-K52)/K52*100</f>
        <v>-31.420765027322407</v>
      </c>
      <c r="M103" s="988">
        <f>(N52-L52)/L52*100</f>
        <v>-5.2830188679245289</v>
      </c>
      <c r="N103" s="989">
        <f>(N52-K52)/K52*100</f>
        <v>-31.420765027322407</v>
      </c>
    </row>
    <row r="105" spans="1:14" ht="15.6" x14ac:dyDescent="0.3">
      <c r="A105" s="7"/>
    </row>
    <row r="106" spans="1:14" ht="16.2" thickBot="1" x14ac:dyDescent="0.35">
      <c r="A106" s="7" t="s">
        <v>59</v>
      </c>
    </row>
    <row r="107" spans="1:14" ht="15" customHeight="1" thickBot="1" x14ac:dyDescent="0.35">
      <c r="A107" s="1256" t="s">
        <v>364</v>
      </c>
      <c r="B107" s="58"/>
      <c r="C107" s="1097" t="s">
        <v>1</v>
      </c>
      <c r="D107" s="1098"/>
      <c r="E107" s="1098"/>
      <c r="F107" s="1099"/>
      <c r="G107" s="1097" t="s">
        <v>2</v>
      </c>
      <c r="H107" s="1098"/>
      <c r="I107" s="1098"/>
      <c r="J107" s="1099"/>
      <c r="K107" s="1097" t="s">
        <v>3</v>
      </c>
      <c r="L107" s="1098"/>
      <c r="M107" s="1098"/>
      <c r="N107" s="1191"/>
    </row>
    <row r="108" spans="1:14" ht="52.5" customHeight="1" thickBot="1" x14ac:dyDescent="0.35">
      <c r="A108" s="1257"/>
      <c r="B108" s="59"/>
      <c r="C108" s="13">
        <v>2001</v>
      </c>
      <c r="D108" s="14">
        <v>2010</v>
      </c>
      <c r="E108" s="14">
        <v>2014</v>
      </c>
      <c r="F108" s="14">
        <v>2015</v>
      </c>
      <c r="G108" s="13">
        <v>2001</v>
      </c>
      <c r="H108" s="14">
        <v>2010</v>
      </c>
      <c r="I108" s="14">
        <v>2014</v>
      </c>
      <c r="J108" s="15">
        <v>2015</v>
      </c>
      <c r="K108" s="13">
        <v>2001</v>
      </c>
      <c r="L108" s="14">
        <v>2010</v>
      </c>
      <c r="M108" s="14">
        <v>2014</v>
      </c>
      <c r="N108" s="15">
        <v>2015</v>
      </c>
    </row>
    <row r="109" spans="1:14" x14ac:dyDescent="0.3">
      <c r="A109" s="1254" t="s">
        <v>4</v>
      </c>
      <c r="B109" s="1255"/>
      <c r="C109" s="984">
        <f t="shared" ref="C109:N109" si="10">(C49/C7*100)</f>
        <v>2.1411483253588517</v>
      </c>
      <c r="D109" s="985">
        <f t="shared" si="10"/>
        <v>1.1104673619157976</v>
      </c>
      <c r="E109" s="985">
        <f t="shared" si="10"/>
        <v>1.0102784854607749</v>
      </c>
      <c r="F109" s="985">
        <f t="shared" si="10"/>
        <v>0.91069849690539351</v>
      </c>
      <c r="G109" s="984">
        <f t="shared" si="10"/>
        <v>8.2177161152614726</v>
      </c>
      <c r="H109" s="985">
        <f t="shared" si="10"/>
        <v>5.6691449814126393</v>
      </c>
      <c r="I109" s="985">
        <f t="shared" si="10"/>
        <v>5.2631578947368416</v>
      </c>
      <c r="J109" s="985">
        <f t="shared" si="10"/>
        <v>3.9726027397260277</v>
      </c>
      <c r="K109" s="984">
        <f t="shared" si="10"/>
        <v>2.7535764225018822</v>
      </c>
      <c r="L109" s="985">
        <f t="shared" si="10"/>
        <v>1.5395381385584324</v>
      </c>
      <c r="M109" s="985">
        <f t="shared" si="10"/>
        <v>1.4437869822485208</v>
      </c>
      <c r="N109" s="986">
        <f t="shared" si="10"/>
        <v>1.2607674236491777</v>
      </c>
    </row>
    <row r="110" spans="1:14" x14ac:dyDescent="0.3">
      <c r="A110" s="1258" t="s">
        <v>5</v>
      </c>
      <c r="B110" s="1259"/>
      <c r="C110" s="984">
        <f t="shared" ref="C110:N110" si="11">(C50/C8*100)</f>
        <v>2.189001601708489</v>
      </c>
      <c r="D110" s="985">
        <f t="shared" si="11"/>
        <v>1.1090573012939002</v>
      </c>
      <c r="E110" s="985">
        <f t="shared" si="11"/>
        <v>0.82613593691325571</v>
      </c>
      <c r="F110" s="985">
        <f t="shared" si="11"/>
        <v>1.5552099533437014</v>
      </c>
      <c r="G110" s="984">
        <f t="shared" si="11"/>
        <v>9.5238095238095237</v>
      </c>
      <c r="H110" s="985">
        <f t="shared" si="11"/>
        <v>7.3015873015873023</v>
      </c>
      <c r="I110" s="985">
        <f t="shared" si="11"/>
        <v>5.6410256410256414</v>
      </c>
      <c r="J110" s="985">
        <f t="shared" si="11"/>
        <v>3.5135135135135136</v>
      </c>
      <c r="K110" s="984">
        <f t="shared" si="11"/>
        <v>2.9942965779467681</v>
      </c>
      <c r="L110" s="985">
        <f t="shared" si="11"/>
        <v>1.8959257765227915</v>
      </c>
      <c r="M110" s="985">
        <f t="shared" si="11"/>
        <v>1.4412053717654767</v>
      </c>
      <c r="N110" s="986">
        <f t="shared" si="11"/>
        <v>1.8014955812372537</v>
      </c>
    </row>
    <row r="111" spans="1:14" x14ac:dyDescent="0.3">
      <c r="A111" s="1258" t="s">
        <v>6</v>
      </c>
      <c r="B111" s="1259"/>
      <c r="C111" s="984">
        <f t="shared" ref="C111:N111" si="12">(C51/C9*100)</f>
        <v>3.7463976945244957</v>
      </c>
      <c r="D111" s="985">
        <f t="shared" si="12"/>
        <v>1.4801110083256246</v>
      </c>
      <c r="E111" s="985">
        <f t="shared" si="12"/>
        <v>1.4256619144602851</v>
      </c>
      <c r="F111" s="985">
        <f t="shared" si="12"/>
        <v>1.2228260869565217</v>
      </c>
      <c r="G111" s="984">
        <f t="shared" si="12"/>
        <v>15.909090909090908</v>
      </c>
      <c r="H111" s="985">
        <f t="shared" si="12"/>
        <v>11.926605504587156</v>
      </c>
      <c r="I111" s="985">
        <f t="shared" si="12"/>
        <v>10.204081632653061</v>
      </c>
      <c r="J111" s="985">
        <f t="shared" si="12"/>
        <v>7.5098814229249005</v>
      </c>
      <c r="K111" s="984">
        <f t="shared" si="12"/>
        <v>5.690072639225181</v>
      </c>
      <c r="L111" s="985">
        <f t="shared" si="12"/>
        <v>3.2332563510392611</v>
      </c>
      <c r="M111" s="985">
        <f t="shared" si="12"/>
        <v>2.6775320139697323</v>
      </c>
      <c r="N111" s="986">
        <f t="shared" si="12"/>
        <v>2.1449275362318843</v>
      </c>
    </row>
    <row r="112" spans="1:14" ht="15" thickBot="1" x14ac:dyDescent="0.35">
      <c r="A112" s="1260" t="s">
        <v>7</v>
      </c>
      <c r="B112" s="1261"/>
      <c r="C112" s="987">
        <f t="shared" ref="C112:N112" si="13">(C52/C10*100)</f>
        <v>2.2513041090875809</v>
      </c>
      <c r="D112" s="988">
        <f t="shared" si="13"/>
        <v>1.1396220866112785</v>
      </c>
      <c r="E112" s="988">
        <f t="shared" si="13"/>
        <v>1.0181068367807204</v>
      </c>
      <c r="F112" s="988">
        <f t="shared" si="13"/>
        <v>1.0485866875081411</v>
      </c>
      <c r="G112" s="987">
        <f t="shared" si="13"/>
        <v>9.2307692307692317</v>
      </c>
      <c r="H112" s="988">
        <f t="shared" si="13"/>
        <v>6.8365444375388442</v>
      </c>
      <c r="I112" s="988">
        <f t="shared" si="13"/>
        <v>5.9678256357031652</v>
      </c>
      <c r="J112" s="988">
        <f t="shared" si="13"/>
        <v>4.320691310609698</v>
      </c>
      <c r="K112" s="987">
        <f t="shared" si="13"/>
        <v>2.9933753169215671</v>
      </c>
      <c r="L112" s="988">
        <f t="shared" si="13"/>
        <v>1.7422748191978963</v>
      </c>
      <c r="M112" s="988">
        <f t="shared" si="13"/>
        <v>1.564828614008942</v>
      </c>
      <c r="N112" s="989">
        <f t="shared" si="13"/>
        <v>1.4394677983598094</v>
      </c>
    </row>
    <row r="113" spans="1:14" ht="15" thickBot="1" x14ac:dyDescent="0.35"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7"/>
    </row>
    <row r="114" spans="1:14" ht="15" customHeight="1" thickBot="1" x14ac:dyDescent="0.35">
      <c r="A114" s="1256" t="s">
        <v>365</v>
      </c>
      <c r="B114" s="58"/>
      <c r="C114" s="1097" t="s">
        <v>1</v>
      </c>
      <c r="D114" s="1098"/>
      <c r="E114" s="1098"/>
      <c r="F114" s="1099"/>
      <c r="G114" s="1097" t="s">
        <v>2</v>
      </c>
      <c r="H114" s="1098"/>
      <c r="I114" s="1098"/>
      <c r="J114" s="1099"/>
      <c r="K114" s="1097" t="s">
        <v>3</v>
      </c>
      <c r="L114" s="1098"/>
      <c r="M114" s="1098"/>
      <c r="N114" s="1191"/>
    </row>
    <row r="115" spans="1:14" ht="66.599999999999994" customHeight="1" thickBot="1" x14ac:dyDescent="0.35">
      <c r="A115" s="1257"/>
      <c r="B115" s="59"/>
      <c r="C115" s="13">
        <v>2001</v>
      </c>
      <c r="D115" s="14">
        <v>2010</v>
      </c>
      <c r="E115" s="14">
        <v>2014</v>
      </c>
      <c r="F115" s="14">
        <v>2015</v>
      </c>
      <c r="G115" s="13">
        <v>2001</v>
      </c>
      <c r="H115" s="14">
        <v>2010</v>
      </c>
      <c r="I115" s="14">
        <v>2014</v>
      </c>
      <c r="J115" s="15">
        <v>2015</v>
      </c>
      <c r="K115" s="13">
        <v>2001</v>
      </c>
      <c r="L115" s="14">
        <v>2010</v>
      </c>
      <c r="M115" s="14">
        <v>2014</v>
      </c>
      <c r="N115" s="15">
        <v>2015</v>
      </c>
    </row>
    <row r="116" spans="1:14" x14ac:dyDescent="0.3">
      <c r="A116" s="1254"/>
      <c r="B116" s="1255"/>
      <c r="C116" s="984">
        <f t="shared" ref="C116:N116" si="14">C49/C14*100</f>
        <v>92.268041237113408</v>
      </c>
      <c r="D116" s="985">
        <f t="shared" si="14"/>
        <v>95.833333333333343</v>
      </c>
      <c r="E116" s="985">
        <f t="shared" si="14"/>
        <v>96.638655462184872</v>
      </c>
      <c r="F116" s="985">
        <f t="shared" si="14"/>
        <v>97.169811320754718</v>
      </c>
      <c r="G116" s="984">
        <f t="shared" si="14"/>
        <v>92.771084337349393</v>
      </c>
      <c r="H116" s="985">
        <f t="shared" si="14"/>
        <v>96.825396825396822</v>
      </c>
      <c r="I116" s="985">
        <f t="shared" si="14"/>
        <v>97.142857142857139</v>
      </c>
      <c r="J116" s="985">
        <f t="shared" si="14"/>
        <v>98.305084745762713</v>
      </c>
      <c r="K116" s="984">
        <f t="shared" si="14"/>
        <v>92.418772563176901</v>
      </c>
      <c r="L116" s="985">
        <f t="shared" si="14"/>
        <v>96.174863387978135</v>
      </c>
      <c r="M116" s="985">
        <f t="shared" si="14"/>
        <v>96.825396825396822</v>
      </c>
      <c r="N116" s="986">
        <f t="shared" si="14"/>
        <v>97.575757575757578</v>
      </c>
    </row>
    <row r="117" spans="1:14" x14ac:dyDescent="0.3">
      <c r="A117" s="1258" t="s">
        <v>5</v>
      </c>
      <c r="B117" s="1259"/>
      <c r="C117" s="984">
        <f t="shared" ref="C117:N117" si="15">C50/C15*100</f>
        <v>91.111111111111114</v>
      </c>
      <c r="D117" s="985">
        <f t="shared" si="15"/>
        <v>92.307692307692307</v>
      </c>
      <c r="E117" s="985">
        <f t="shared" si="15"/>
        <v>91.666666666666657</v>
      </c>
      <c r="F117" s="985">
        <f t="shared" si="15"/>
        <v>95.238095238095227</v>
      </c>
      <c r="G117" s="984">
        <f t="shared" si="15"/>
        <v>100</v>
      </c>
      <c r="H117" s="985">
        <f t="shared" si="15"/>
        <v>100</v>
      </c>
      <c r="I117" s="985">
        <f t="shared" si="15"/>
        <v>100</v>
      </c>
      <c r="J117" s="985">
        <f t="shared" si="15"/>
        <v>100</v>
      </c>
      <c r="K117" s="984">
        <f t="shared" si="15"/>
        <v>94.029850746268664</v>
      </c>
      <c r="L117" s="985">
        <f t="shared" si="15"/>
        <v>95.918367346938766</v>
      </c>
      <c r="M117" s="985">
        <f t="shared" si="15"/>
        <v>95.652173913043484</v>
      </c>
      <c r="N117" s="986">
        <f t="shared" si="15"/>
        <v>96.36363636363636</v>
      </c>
    </row>
    <row r="118" spans="1:14" x14ac:dyDescent="0.3">
      <c r="A118" s="1258" t="s">
        <v>6</v>
      </c>
      <c r="B118" s="1259"/>
      <c r="C118" s="984">
        <f t="shared" ref="C118:N118" si="16">C51/C16*100</f>
        <v>89.65517241379311</v>
      </c>
      <c r="D118" s="985">
        <f t="shared" si="16"/>
        <v>100</v>
      </c>
      <c r="E118" s="985">
        <f t="shared" si="16"/>
        <v>84</v>
      </c>
      <c r="F118" s="985">
        <f t="shared" si="16"/>
        <v>94.73684210526315</v>
      </c>
      <c r="G118" s="984">
        <f t="shared" si="16"/>
        <v>91.304347826086953</v>
      </c>
      <c r="H118" s="985">
        <f t="shared" si="16"/>
        <v>100</v>
      </c>
      <c r="I118" s="985">
        <f t="shared" si="16"/>
        <v>96.15384615384616</v>
      </c>
      <c r="J118" s="985">
        <f t="shared" si="16"/>
        <v>95</v>
      </c>
      <c r="K118" s="984">
        <f t="shared" si="16"/>
        <v>90.384615384615387</v>
      </c>
      <c r="L118" s="985">
        <f t="shared" si="16"/>
        <v>100</v>
      </c>
      <c r="M118" s="985">
        <f t="shared" si="16"/>
        <v>90.196078431372555</v>
      </c>
      <c r="N118" s="986">
        <f t="shared" si="16"/>
        <v>94.871794871794862</v>
      </c>
    </row>
    <row r="119" spans="1:14" ht="15" thickBot="1" x14ac:dyDescent="0.35">
      <c r="A119" s="1260" t="s">
        <v>7</v>
      </c>
      <c r="B119" s="1261"/>
      <c r="C119" s="987">
        <f t="shared" ref="C119:N119" si="17">C52/C17*100</f>
        <v>91.791044776119406</v>
      </c>
      <c r="D119" s="988">
        <f t="shared" si="17"/>
        <v>95.679012345679013</v>
      </c>
      <c r="E119" s="988">
        <f t="shared" si="17"/>
        <v>94.047619047619051</v>
      </c>
      <c r="F119" s="988">
        <f t="shared" si="17"/>
        <v>96.407185628742525</v>
      </c>
      <c r="G119" s="987">
        <f t="shared" si="17"/>
        <v>93.75</v>
      </c>
      <c r="H119" s="988">
        <f t="shared" si="17"/>
        <v>98.214285714285708</v>
      </c>
      <c r="I119" s="988">
        <f t="shared" si="17"/>
        <v>97.457627118644069</v>
      </c>
      <c r="J119" s="988">
        <f t="shared" si="17"/>
        <v>97.826086956521735</v>
      </c>
      <c r="K119" s="987">
        <f t="shared" si="17"/>
        <v>92.424242424242422</v>
      </c>
      <c r="L119" s="988">
        <f t="shared" si="17"/>
        <v>96.715328467153284</v>
      </c>
      <c r="M119" s="988">
        <f t="shared" si="17"/>
        <v>95.454545454545453</v>
      </c>
      <c r="N119" s="989">
        <f t="shared" si="17"/>
        <v>96.91119691119691</v>
      </c>
    </row>
    <row r="120" spans="1:14" ht="15" thickBot="1" x14ac:dyDescent="0.35"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47"/>
    </row>
    <row r="121" spans="1:14" ht="15" customHeight="1" thickBot="1" x14ac:dyDescent="0.35">
      <c r="A121" s="1256" t="s">
        <v>363</v>
      </c>
      <c r="B121" s="58"/>
      <c r="C121" s="1097" t="s">
        <v>1</v>
      </c>
      <c r="D121" s="1098"/>
      <c r="E121" s="1098"/>
      <c r="F121" s="1099"/>
      <c r="G121" s="1097" t="s">
        <v>2</v>
      </c>
      <c r="H121" s="1098"/>
      <c r="I121" s="1098"/>
      <c r="J121" s="1099"/>
      <c r="K121" s="1097" t="s">
        <v>3</v>
      </c>
      <c r="L121" s="1098"/>
      <c r="M121" s="1098"/>
      <c r="N121" s="1191"/>
    </row>
    <row r="122" spans="1:14" ht="60" customHeight="1" thickBot="1" x14ac:dyDescent="0.35">
      <c r="A122" s="1257"/>
      <c r="B122" s="59"/>
      <c r="C122" s="8">
        <v>2001</v>
      </c>
      <c r="D122" s="8">
        <v>2010</v>
      </c>
      <c r="E122" s="8">
        <v>2013</v>
      </c>
      <c r="F122" s="8">
        <v>2014</v>
      </c>
      <c r="G122" s="9">
        <v>2001</v>
      </c>
      <c r="H122" s="8">
        <v>2010</v>
      </c>
      <c r="I122" s="8">
        <v>2013</v>
      </c>
      <c r="J122" s="8">
        <v>2014</v>
      </c>
      <c r="K122" s="9">
        <v>2001</v>
      </c>
      <c r="L122" s="8">
        <v>2010</v>
      </c>
      <c r="M122" s="8">
        <v>2013</v>
      </c>
      <c r="N122" s="10">
        <v>2014</v>
      </c>
    </row>
    <row r="123" spans="1:14" x14ac:dyDescent="0.3">
      <c r="A123" s="1254" t="s">
        <v>4</v>
      </c>
      <c r="B123" s="1255"/>
      <c r="C123" s="984">
        <f t="shared" ref="C123:N123" si="18">C14/C7*100</f>
        <v>2.3205741626794256</v>
      </c>
      <c r="D123" s="985">
        <f t="shared" si="18"/>
        <v>1.1587485515643106</v>
      </c>
      <c r="E123" s="985">
        <f t="shared" si="18"/>
        <v>1.0454186066941931</v>
      </c>
      <c r="F123" s="985">
        <f t="shared" si="18"/>
        <v>0.93722369584438547</v>
      </c>
      <c r="G123" s="984">
        <f t="shared" si="18"/>
        <v>8.8580576307363934</v>
      </c>
      <c r="H123" s="985">
        <f t="shared" si="18"/>
        <v>5.8550185873605951</v>
      </c>
      <c r="I123" s="985">
        <f t="shared" si="18"/>
        <v>5.4179566563467496</v>
      </c>
      <c r="J123" s="985">
        <f t="shared" si="18"/>
        <v>4.0410958904109586</v>
      </c>
      <c r="K123" s="984">
        <f t="shared" si="18"/>
        <v>2.9794557384102398</v>
      </c>
      <c r="L123" s="985">
        <f t="shared" si="18"/>
        <v>1.6007697690692793</v>
      </c>
      <c r="M123" s="985">
        <f t="shared" si="18"/>
        <v>1.4911242603550297</v>
      </c>
      <c r="N123" s="986">
        <f t="shared" si="18"/>
        <v>1.2920908379013312</v>
      </c>
    </row>
    <row r="124" spans="1:14" x14ac:dyDescent="0.3">
      <c r="A124" s="1258" t="s">
        <v>5</v>
      </c>
      <c r="B124" s="1259"/>
      <c r="C124" s="984">
        <f t="shared" ref="C124:N124" si="19">C15/C8*100</f>
        <v>2.4025627335824877</v>
      </c>
      <c r="D124" s="985">
        <f t="shared" si="19"/>
        <v>1.2014787430683918</v>
      </c>
      <c r="E124" s="985">
        <f t="shared" si="19"/>
        <v>0.90123920390536982</v>
      </c>
      <c r="F124" s="985">
        <f t="shared" si="19"/>
        <v>1.6329704510108864</v>
      </c>
      <c r="G124" s="984">
        <f t="shared" si="19"/>
        <v>9.5238095238095237</v>
      </c>
      <c r="H124" s="985">
        <f t="shared" si="19"/>
        <v>7.3015873015873023</v>
      </c>
      <c r="I124" s="985">
        <f t="shared" si="19"/>
        <v>5.6410256410256414</v>
      </c>
      <c r="J124" s="985">
        <f t="shared" si="19"/>
        <v>3.5135135135135136</v>
      </c>
      <c r="K124" s="984">
        <f t="shared" si="19"/>
        <v>3.1844106463878328</v>
      </c>
      <c r="L124" s="985">
        <f t="shared" si="19"/>
        <v>1.9766034691407826</v>
      </c>
      <c r="M124" s="985">
        <f t="shared" si="19"/>
        <v>1.5067147068457254</v>
      </c>
      <c r="N124" s="986">
        <f t="shared" si="19"/>
        <v>1.8694765465669612</v>
      </c>
    </row>
    <row r="125" spans="1:14" x14ac:dyDescent="0.3">
      <c r="A125" s="1258" t="s">
        <v>6</v>
      </c>
      <c r="B125" s="1259"/>
      <c r="C125" s="984">
        <f t="shared" ref="C125:N125" si="20">C16/C9*100</f>
        <v>4.1786743515850144</v>
      </c>
      <c r="D125" s="985">
        <f t="shared" si="20"/>
        <v>1.4801110083256246</v>
      </c>
      <c r="E125" s="985">
        <f t="shared" si="20"/>
        <v>1.6972165648336728</v>
      </c>
      <c r="F125" s="985">
        <f t="shared" si="20"/>
        <v>1.2907608695652173</v>
      </c>
      <c r="G125" s="984">
        <f t="shared" si="20"/>
        <v>17.424242424242426</v>
      </c>
      <c r="H125" s="985">
        <f t="shared" si="20"/>
        <v>11.926605504587156</v>
      </c>
      <c r="I125" s="985">
        <f t="shared" si="20"/>
        <v>10.612244897959183</v>
      </c>
      <c r="J125" s="985">
        <f t="shared" si="20"/>
        <v>7.9051383399209492</v>
      </c>
      <c r="K125" s="984">
        <f t="shared" si="20"/>
        <v>6.2953995157384997</v>
      </c>
      <c r="L125" s="985">
        <f t="shared" si="20"/>
        <v>3.2332563510392611</v>
      </c>
      <c r="M125" s="985">
        <f t="shared" si="20"/>
        <v>2.9685681024447033</v>
      </c>
      <c r="N125" s="986">
        <f t="shared" si="20"/>
        <v>2.2608695652173916</v>
      </c>
    </row>
    <row r="126" spans="1:14" ht="15" thickBot="1" x14ac:dyDescent="0.35">
      <c r="A126" s="1260" t="s">
        <v>7</v>
      </c>
      <c r="B126" s="1261"/>
      <c r="C126" s="987">
        <f t="shared" ref="C126:N126" si="21">C17/C10*100</f>
        <v>2.4526402489246819</v>
      </c>
      <c r="D126" s="988">
        <f t="shared" si="21"/>
        <v>1.1910888905227557</v>
      </c>
      <c r="E126" s="988">
        <f t="shared" si="21"/>
        <v>1.0825439783491204</v>
      </c>
      <c r="F126" s="988">
        <f t="shared" si="21"/>
        <v>1.0876644522599974</v>
      </c>
      <c r="G126" s="987">
        <f t="shared" si="21"/>
        <v>9.8461538461538467</v>
      </c>
      <c r="H126" s="988">
        <f t="shared" si="21"/>
        <v>6.9608452454940961</v>
      </c>
      <c r="I126" s="988">
        <f t="shared" si="21"/>
        <v>6.123508043591074</v>
      </c>
      <c r="J126" s="988">
        <f t="shared" si="21"/>
        <v>4.4167066730676909</v>
      </c>
      <c r="K126" s="987">
        <f t="shared" si="21"/>
        <v>3.238733949456122</v>
      </c>
      <c r="L126" s="988">
        <f t="shared" si="21"/>
        <v>1.8014464168310322</v>
      </c>
      <c r="M126" s="988">
        <f t="shared" si="21"/>
        <v>1.639344262295082</v>
      </c>
      <c r="N126" s="989">
        <f t="shared" si="21"/>
        <v>1.4853472501003613</v>
      </c>
    </row>
    <row r="127" spans="1:14" ht="15" thickBot="1" x14ac:dyDescent="0.35">
      <c r="C127" s="47"/>
      <c r="D127" s="47"/>
      <c r="E127" s="47"/>
      <c r="F127" s="47"/>
      <c r="G127" s="47"/>
      <c r="H127" s="47"/>
      <c r="I127" s="47"/>
      <c r="J127" s="47"/>
      <c r="K127" s="47"/>
      <c r="L127" s="47"/>
      <c r="M127" s="47"/>
      <c r="N127" s="47"/>
    </row>
    <row r="128" spans="1:14" ht="15" customHeight="1" thickBot="1" x14ac:dyDescent="0.35">
      <c r="A128" s="1256" t="s">
        <v>269</v>
      </c>
      <c r="B128" s="58"/>
      <c r="C128" s="1097" t="s">
        <v>1</v>
      </c>
      <c r="D128" s="1098"/>
      <c r="E128" s="1098"/>
      <c r="F128" s="1099"/>
      <c r="G128" s="1097" t="s">
        <v>2</v>
      </c>
      <c r="H128" s="1098"/>
      <c r="I128" s="1098"/>
      <c r="J128" s="1099"/>
      <c r="K128" s="1097" t="s">
        <v>3</v>
      </c>
      <c r="L128" s="1098"/>
      <c r="M128" s="1098"/>
      <c r="N128" s="1191"/>
    </row>
    <row r="129" spans="1:14" ht="33.75" customHeight="1" thickBot="1" x14ac:dyDescent="0.35">
      <c r="A129" s="1257"/>
      <c r="B129" s="59"/>
      <c r="C129" s="13">
        <v>2001</v>
      </c>
      <c r="D129" s="14">
        <v>2010</v>
      </c>
      <c r="E129" s="14">
        <v>2014</v>
      </c>
      <c r="F129" s="14">
        <v>2015</v>
      </c>
      <c r="G129" s="13">
        <v>2001</v>
      </c>
      <c r="H129" s="14">
        <v>2010</v>
      </c>
      <c r="I129" s="14">
        <v>2014</v>
      </c>
      <c r="J129" s="15">
        <v>2015</v>
      </c>
      <c r="K129" s="13">
        <v>2001</v>
      </c>
      <c r="L129" s="14">
        <v>2010</v>
      </c>
      <c r="M129" s="14">
        <v>2014</v>
      </c>
      <c r="N129" s="15">
        <v>2015</v>
      </c>
    </row>
    <row r="130" spans="1:14" x14ac:dyDescent="0.3">
      <c r="A130" s="1254" t="s">
        <v>4</v>
      </c>
      <c r="B130" s="1255"/>
      <c r="C130" s="984">
        <f t="shared" ref="C130:N130" si="22">C21/C7*100</f>
        <v>5.9808612440191387E-2</v>
      </c>
      <c r="D130" s="985">
        <f t="shared" si="22"/>
        <v>3.8624951718810349E-2</v>
      </c>
      <c r="E130" s="985">
        <f t="shared" si="22"/>
        <v>2.635509092506369E-2</v>
      </c>
      <c r="F130" s="985">
        <f t="shared" si="22"/>
        <v>2.652519893899204E-2</v>
      </c>
      <c r="G130" s="984">
        <f t="shared" si="22"/>
        <v>0.10672358591248667</v>
      </c>
      <c r="H130" s="985">
        <f t="shared" si="22"/>
        <v>0</v>
      </c>
      <c r="I130" s="985">
        <f t="shared" si="22"/>
        <v>7.7399380804953566E-2</v>
      </c>
      <c r="J130" s="985">
        <f t="shared" si="22"/>
        <v>0</v>
      </c>
      <c r="K130" s="984">
        <f t="shared" si="22"/>
        <v>6.453694740238787E-2</v>
      </c>
      <c r="L130" s="985">
        <f t="shared" si="22"/>
        <v>3.498950314905528E-2</v>
      </c>
      <c r="M130" s="985">
        <f t="shared" si="22"/>
        <v>3.1558185404339245E-2</v>
      </c>
      <c r="N130" s="986">
        <f t="shared" si="22"/>
        <v>2.3492560689115115E-2</v>
      </c>
    </row>
    <row r="131" spans="1:14" x14ac:dyDescent="0.3">
      <c r="A131" s="1258" t="s">
        <v>5</v>
      </c>
      <c r="B131" s="1259"/>
      <c r="C131" s="984">
        <f t="shared" ref="C131:N131" si="23">C22/C8*100</f>
        <v>0.26695141484249868</v>
      </c>
      <c r="D131" s="985">
        <f t="shared" si="23"/>
        <v>0</v>
      </c>
      <c r="E131" s="985">
        <f t="shared" si="23"/>
        <v>3.7551633496057078E-2</v>
      </c>
      <c r="F131" s="985">
        <f t="shared" si="23"/>
        <v>0</v>
      </c>
      <c r="G131" s="984">
        <f t="shared" si="23"/>
        <v>0.86580086580086579</v>
      </c>
      <c r="H131" s="985">
        <f t="shared" si="23"/>
        <v>0.31746031746031744</v>
      </c>
      <c r="I131" s="985">
        <f t="shared" si="23"/>
        <v>0</v>
      </c>
      <c r="J131" s="985">
        <f t="shared" si="23"/>
        <v>0.27027027027027029</v>
      </c>
      <c r="K131" s="984">
        <f t="shared" si="23"/>
        <v>0.33269961977186308</v>
      </c>
      <c r="L131" s="985">
        <f t="shared" si="23"/>
        <v>4.0338846308995563E-2</v>
      </c>
      <c r="M131" s="985">
        <f t="shared" si="23"/>
        <v>3.2754667540124467E-2</v>
      </c>
      <c r="N131" s="986">
        <f t="shared" si="23"/>
        <v>3.3990482664853841E-2</v>
      </c>
    </row>
    <row r="132" spans="1:14" x14ac:dyDescent="0.3">
      <c r="A132" s="1258" t="s">
        <v>6</v>
      </c>
      <c r="B132" s="1259"/>
      <c r="C132" s="984">
        <f t="shared" ref="C132:N132" si="24">C23/C9*100</f>
        <v>1.0086455331412103</v>
      </c>
      <c r="D132" s="985">
        <f t="shared" si="24"/>
        <v>0</v>
      </c>
      <c r="E132" s="985">
        <f t="shared" si="24"/>
        <v>0</v>
      </c>
      <c r="F132" s="985">
        <f t="shared" si="24"/>
        <v>0</v>
      </c>
      <c r="G132" s="984">
        <f t="shared" si="24"/>
        <v>2.2727272727272729</v>
      </c>
      <c r="H132" s="985">
        <f t="shared" si="24"/>
        <v>0.45871559633027525</v>
      </c>
      <c r="I132" s="985">
        <f t="shared" si="24"/>
        <v>0</v>
      </c>
      <c r="J132" s="985">
        <f t="shared" si="24"/>
        <v>0</v>
      </c>
      <c r="K132" s="984">
        <f t="shared" si="24"/>
        <v>1.2106537530266344</v>
      </c>
      <c r="L132" s="985">
        <f t="shared" si="24"/>
        <v>7.6982294072363358E-2</v>
      </c>
      <c r="M132" s="985">
        <f t="shared" si="24"/>
        <v>0</v>
      </c>
      <c r="N132" s="986">
        <f t="shared" si="24"/>
        <v>0</v>
      </c>
    </row>
    <row r="133" spans="1:14" ht="15" thickBot="1" x14ac:dyDescent="0.35">
      <c r="A133" s="1260" t="s">
        <v>7</v>
      </c>
      <c r="B133" s="1261"/>
      <c r="C133" s="987">
        <f t="shared" ref="C133:N133" si="25">C24/C10*100</f>
        <v>0.15557792623775968</v>
      </c>
      <c r="D133" s="988">
        <f t="shared" si="25"/>
        <v>2.9409602235129773E-2</v>
      </c>
      <c r="E133" s="988">
        <f t="shared" si="25"/>
        <v>2.577485662736001E-2</v>
      </c>
      <c r="F133" s="988">
        <f t="shared" si="25"/>
        <v>1.9538882375928098E-2</v>
      </c>
      <c r="G133" s="987">
        <f t="shared" si="25"/>
        <v>0.46153846153846156</v>
      </c>
      <c r="H133" s="988">
        <f t="shared" si="25"/>
        <v>0.1243008079552517</v>
      </c>
      <c r="I133" s="988">
        <f t="shared" si="25"/>
        <v>5.1894135962636222E-2</v>
      </c>
      <c r="J133" s="988">
        <f t="shared" si="25"/>
        <v>4.8007681228996638E-2</v>
      </c>
      <c r="K133" s="987">
        <f t="shared" si="25"/>
        <v>0.18810828494315859</v>
      </c>
      <c r="L133" s="988">
        <f t="shared" si="25"/>
        <v>3.9447731755424063E-2</v>
      </c>
      <c r="M133" s="988">
        <f t="shared" si="25"/>
        <v>2.8659864725438494E-2</v>
      </c>
      <c r="N133" s="989">
        <f t="shared" si="25"/>
        <v>2.2939725870275852E-2</v>
      </c>
    </row>
    <row r="134" spans="1:14" ht="15" thickBot="1" x14ac:dyDescent="0.35">
      <c r="A134" s="11"/>
    </row>
    <row r="135" spans="1:14" ht="15" customHeight="1" thickBot="1" x14ac:dyDescent="0.35">
      <c r="A135" s="1256" t="s">
        <v>270</v>
      </c>
      <c r="B135" s="58"/>
      <c r="C135" s="1097" t="s">
        <v>1</v>
      </c>
      <c r="D135" s="1098"/>
      <c r="E135" s="1098"/>
      <c r="F135" s="1191"/>
      <c r="G135" s="1206" t="s">
        <v>2</v>
      </c>
      <c r="H135" s="1098"/>
      <c r="I135" s="1098"/>
      <c r="J135" s="1191"/>
      <c r="K135" s="1206" t="s">
        <v>3</v>
      </c>
      <c r="L135" s="1098"/>
      <c r="M135" s="1098"/>
      <c r="N135" s="1191"/>
    </row>
    <row r="136" spans="1:14" ht="29.25" customHeight="1" thickBot="1" x14ac:dyDescent="0.35">
      <c r="A136" s="1257"/>
      <c r="B136" s="59"/>
      <c r="C136" s="13">
        <v>2001</v>
      </c>
      <c r="D136" s="14">
        <v>2010</v>
      </c>
      <c r="E136" s="14">
        <v>2014</v>
      </c>
      <c r="F136" s="14">
        <v>2015</v>
      </c>
      <c r="G136" s="13">
        <v>2001</v>
      </c>
      <c r="H136" s="14">
        <v>2010</v>
      </c>
      <c r="I136" s="14">
        <v>2014</v>
      </c>
      <c r="J136" s="15">
        <v>2015</v>
      </c>
      <c r="K136" s="13">
        <v>2001</v>
      </c>
      <c r="L136" s="14">
        <v>2010</v>
      </c>
      <c r="M136" s="14">
        <v>2014</v>
      </c>
      <c r="N136" s="15">
        <v>2015</v>
      </c>
    </row>
    <row r="137" spans="1:14" x14ac:dyDescent="0.3">
      <c r="A137" s="1254" t="s">
        <v>4</v>
      </c>
      <c r="B137" s="1255"/>
      <c r="C137" s="984">
        <f t="shared" ref="C137:N137" si="26">C21/C14*100</f>
        <v>2.5773195876288657</v>
      </c>
      <c r="D137" s="985">
        <f t="shared" si="26"/>
        <v>3.3333333333333335</v>
      </c>
      <c r="E137" s="985">
        <f t="shared" si="26"/>
        <v>2.5210084033613445</v>
      </c>
      <c r="F137" s="985">
        <f t="shared" si="26"/>
        <v>2.8301886792452833</v>
      </c>
      <c r="G137" s="984">
        <f t="shared" si="26"/>
        <v>1.2048192771084338</v>
      </c>
      <c r="H137" s="985">
        <f t="shared" si="26"/>
        <v>0</v>
      </c>
      <c r="I137" s="985">
        <f t="shared" si="26"/>
        <v>1.4285714285714286</v>
      </c>
      <c r="J137" s="985">
        <f t="shared" si="26"/>
        <v>0</v>
      </c>
      <c r="K137" s="984">
        <f t="shared" si="26"/>
        <v>2.1660649819494582</v>
      </c>
      <c r="L137" s="985">
        <f t="shared" si="26"/>
        <v>2.1857923497267762</v>
      </c>
      <c r="M137" s="985">
        <f t="shared" si="26"/>
        <v>2.1164021164021163</v>
      </c>
      <c r="N137" s="986">
        <f t="shared" si="26"/>
        <v>1.8181818181818181</v>
      </c>
    </row>
    <row r="138" spans="1:14" x14ac:dyDescent="0.3">
      <c r="A138" s="1258" t="s">
        <v>5</v>
      </c>
      <c r="B138" s="1259"/>
      <c r="C138" s="984">
        <f t="shared" ref="C138:N138" si="27">C22/C15*100</f>
        <v>11.111111111111111</v>
      </c>
      <c r="D138" s="985">
        <f t="shared" si="27"/>
        <v>0</v>
      </c>
      <c r="E138" s="985">
        <f t="shared" si="27"/>
        <v>4.1666666666666661</v>
      </c>
      <c r="F138" s="985">
        <f t="shared" si="27"/>
        <v>0</v>
      </c>
      <c r="G138" s="984">
        <f t="shared" si="27"/>
        <v>9.0909090909090917</v>
      </c>
      <c r="H138" s="985">
        <f t="shared" si="27"/>
        <v>4.3478260869565215</v>
      </c>
      <c r="I138" s="985">
        <f t="shared" si="27"/>
        <v>0</v>
      </c>
      <c r="J138" s="985">
        <f t="shared" si="27"/>
        <v>7.6923076923076925</v>
      </c>
      <c r="K138" s="984">
        <f t="shared" si="27"/>
        <v>10.44776119402985</v>
      </c>
      <c r="L138" s="985">
        <f t="shared" si="27"/>
        <v>2.0408163265306123</v>
      </c>
      <c r="M138" s="985">
        <f t="shared" si="27"/>
        <v>2.1739130434782608</v>
      </c>
      <c r="N138" s="986">
        <f t="shared" si="27"/>
        <v>1.8181818181818181</v>
      </c>
    </row>
    <row r="139" spans="1:14" x14ac:dyDescent="0.3">
      <c r="A139" s="1258" t="s">
        <v>6</v>
      </c>
      <c r="B139" s="1259"/>
      <c r="C139" s="984">
        <f t="shared" ref="C139:N139" si="28">C23/C16*100</f>
        <v>24.137931034482758</v>
      </c>
      <c r="D139" s="985">
        <f t="shared" si="28"/>
        <v>0</v>
      </c>
      <c r="E139" s="985">
        <f t="shared" si="28"/>
        <v>0</v>
      </c>
      <c r="F139" s="985">
        <f t="shared" si="28"/>
        <v>0</v>
      </c>
      <c r="G139" s="984">
        <f t="shared" si="28"/>
        <v>13.043478260869565</v>
      </c>
      <c r="H139" s="985">
        <f t="shared" si="28"/>
        <v>3.8461538461538463</v>
      </c>
      <c r="I139" s="985">
        <f t="shared" si="28"/>
        <v>0</v>
      </c>
      <c r="J139" s="985">
        <f t="shared" si="28"/>
        <v>0</v>
      </c>
      <c r="K139" s="984">
        <f t="shared" si="28"/>
        <v>19.230769230769234</v>
      </c>
      <c r="L139" s="985">
        <f t="shared" si="28"/>
        <v>2.3809523809523809</v>
      </c>
      <c r="M139" s="985">
        <f t="shared" si="28"/>
        <v>0</v>
      </c>
      <c r="N139" s="986">
        <f t="shared" si="28"/>
        <v>0</v>
      </c>
    </row>
    <row r="140" spans="1:14" ht="15" thickBot="1" x14ac:dyDescent="0.35">
      <c r="A140" s="1260" t="s">
        <v>7</v>
      </c>
      <c r="B140" s="1261"/>
      <c r="C140" s="987">
        <f t="shared" ref="C140:N140" si="29">C24/C17*100</f>
        <v>6.3432835820895521</v>
      </c>
      <c r="D140" s="988">
        <f t="shared" si="29"/>
        <v>2.4691358024691357</v>
      </c>
      <c r="E140" s="988">
        <f t="shared" si="29"/>
        <v>2.3809523809523809</v>
      </c>
      <c r="F140" s="988">
        <f t="shared" si="29"/>
        <v>1.7964071856287425</v>
      </c>
      <c r="G140" s="987">
        <f t="shared" si="29"/>
        <v>4.6875</v>
      </c>
      <c r="H140" s="988">
        <f t="shared" si="29"/>
        <v>1.7857142857142856</v>
      </c>
      <c r="I140" s="988">
        <f t="shared" si="29"/>
        <v>0.84745762711864403</v>
      </c>
      <c r="J140" s="988">
        <f t="shared" si="29"/>
        <v>1.0869565217391304</v>
      </c>
      <c r="K140" s="987">
        <f t="shared" si="29"/>
        <v>5.808080808080808</v>
      </c>
      <c r="L140" s="988">
        <f t="shared" si="29"/>
        <v>2.1897810218978102</v>
      </c>
      <c r="M140" s="988">
        <f t="shared" si="29"/>
        <v>1.7482517482517483</v>
      </c>
      <c r="N140" s="989">
        <f t="shared" si="29"/>
        <v>1.5444015444015444</v>
      </c>
    </row>
    <row r="141" spans="1:14" ht="15" thickBot="1" x14ac:dyDescent="0.35">
      <c r="C141" s="47"/>
      <c r="D141" s="47"/>
      <c r="E141" s="47"/>
      <c r="F141" s="47"/>
      <c r="G141" s="47"/>
      <c r="H141" s="47"/>
      <c r="I141" s="47"/>
      <c r="J141" s="47"/>
      <c r="K141" s="47"/>
      <c r="L141" s="47"/>
      <c r="M141" s="47"/>
      <c r="N141" s="47"/>
    </row>
    <row r="142" spans="1:14" ht="15" customHeight="1" thickBot="1" x14ac:dyDescent="0.35">
      <c r="A142" s="1256" t="s">
        <v>271</v>
      </c>
      <c r="B142" s="58"/>
      <c r="C142" s="1097" t="s">
        <v>1</v>
      </c>
      <c r="D142" s="1098"/>
      <c r="E142" s="1098"/>
      <c r="F142" s="1099"/>
      <c r="G142" s="1097" t="s">
        <v>2</v>
      </c>
      <c r="H142" s="1098"/>
      <c r="I142" s="1098"/>
      <c r="J142" s="1099"/>
      <c r="K142" s="1097" t="s">
        <v>3</v>
      </c>
      <c r="L142" s="1098"/>
      <c r="M142" s="1098"/>
      <c r="N142" s="1191"/>
    </row>
    <row r="143" spans="1:14" ht="27.75" customHeight="1" thickBot="1" x14ac:dyDescent="0.35">
      <c r="A143" s="1257"/>
      <c r="B143" s="59"/>
      <c r="C143" s="13">
        <v>2001</v>
      </c>
      <c r="D143" s="14">
        <v>2010</v>
      </c>
      <c r="E143" s="14">
        <v>2014</v>
      </c>
      <c r="F143" s="14">
        <v>2015</v>
      </c>
      <c r="G143" s="13">
        <v>2001</v>
      </c>
      <c r="H143" s="14">
        <v>2010</v>
      </c>
      <c r="I143" s="14">
        <v>2014</v>
      </c>
      <c r="J143" s="15">
        <v>2015</v>
      </c>
      <c r="K143" s="13">
        <v>2001</v>
      </c>
      <c r="L143" s="14">
        <v>2010</v>
      </c>
      <c r="M143" s="14">
        <v>2014</v>
      </c>
      <c r="N143" s="15">
        <v>2015</v>
      </c>
    </row>
    <row r="144" spans="1:14" x14ac:dyDescent="0.3">
      <c r="A144" s="1254" t="s">
        <v>4</v>
      </c>
      <c r="B144" s="1255"/>
      <c r="C144" s="984">
        <f t="shared" ref="C144:N144" si="30">C28/C7*100</f>
        <v>7.1770334928229665E-2</v>
      </c>
      <c r="D144" s="985">
        <f t="shared" si="30"/>
        <v>4.828118964851294E-2</v>
      </c>
      <c r="E144" s="985">
        <f t="shared" si="30"/>
        <v>5.271018185012738E-2</v>
      </c>
      <c r="F144" s="985">
        <f t="shared" si="30"/>
        <v>7.0733863837312116E-2</v>
      </c>
      <c r="G144" s="984">
        <f t="shared" si="30"/>
        <v>0.64034151547491991</v>
      </c>
      <c r="H144" s="985">
        <f t="shared" si="30"/>
        <v>0.18587360594795538</v>
      </c>
      <c r="I144" s="985">
        <f t="shared" si="30"/>
        <v>0.38699690402476783</v>
      </c>
      <c r="J144" s="985">
        <f t="shared" si="30"/>
        <v>0.27397260273972601</v>
      </c>
      <c r="K144" s="984">
        <f t="shared" si="30"/>
        <v>0.12907389480477574</v>
      </c>
      <c r="L144" s="985">
        <f t="shared" si="30"/>
        <v>6.1231630510846749E-2</v>
      </c>
      <c r="M144" s="985">
        <f t="shared" si="30"/>
        <v>8.6785009861932938E-2</v>
      </c>
      <c r="N144" s="986">
        <f t="shared" si="30"/>
        <v>9.3970242756460459E-2</v>
      </c>
    </row>
    <row r="145" spans="1:14" x14ac:dyDescent="0.3">
      <c r="A145" s="1258" t="s">
        <v>5</v>
      </c>
      <c r="B145" s="1259"/>
      <c r="C145" s="984">
        <f t="shared" ref="C145:N145" si="31">C29/C8*100</f>
        <v>0</v>
      </c>
      <c r="D145" s="985">
        <f t="shared" si="31"/>
        <v>4.6210720887245843E-2</v>
      </c>
      <c r="E145" s="985">
        <f t="shared" si="31"/>
        <v>0</v>
      </c>
      <c r="F145" s="985">
        <f t="shared" si="31"/>
        <v>3.8880248833592534E-2</v>
      </c>
      <c r="G145" s="984">
        <f t="shared" si="31"/>
        <v>0</v>
      </c>
      <c r="H145" s="985">
        <f t="shared" si="31"/>
        <v>0</v>
      </c>
      <c r="I145" s="985">
        <f t="shared" si="31"/>
        <v>0</v>
      </c>
      <c r="J145" s="985">
        <f t="shared" si="31"/>
        <v>0</v>
      </c>
      <c r="K145" s="984">
        <f t="shared" si="31"/>
        <v>0</v>
      </c>
      <c r="L145" s="985">
        <f t="shared" si="31"/>
        <v>4.0338846308995563E-2</v>
      </c>
      <c r="M145" s="985">
        <f t="shared" si="31"/>
        <v>0</v>
      </c>
      <c r="N145" s="986">
        <f t="shared" si="31"/>
        <v>3.3990482664853841E-2</v>
      </c>
    </row>
    <row r="146" spans="1:14" x14ac:dyDescent="0.3">
      <c r="A146" s="1258" t="s">
        <v>6</v>
      </c>
      <c r="B146" s="1259"/>
      <c r="C146" s="984">
        <f t="shared" ref="C146:N146" si="32">C30/C9*100</f>
        <v>0.14409221902017291</v>
      </c>
      <c r="D146" s="985">
        <f t="shared" si="32"/>
        <v>9.2506938020351537E-2</v>
      </c>
      <c r="E146" s="985">
        <f t="shared" si="32"/>
        <v>0.1357773251866938</v>
      </c>
      <c r="F146" s="985">
        <f t="shared" si="32"/>
        <v>0.20380434782608695</v>
      </c>
      <c r="G146" s="984">
        <f t="shared" si="32"/>
        <v>0.75757575757575757</v>
      </c>
      <c r="H146" s="985">
        <f t="shared" si="32"/>
        <v>0.45871559633027525</v>
      </c>
      <c r="I146" s="985">
        <f t="shared" si="32"/>
        <v>0.40816326530612246</v>
      </c>
      <c r="J146" s="985">
        <f t="shared" si="32"/>
        <v>0</v>
      </c>
      <c r="K146" s="984">
        <f t="shared" si="32"/>
        <v>0.24213075060532688</v>
      </c>
      <c r="L146" s="985">
        <f t="shared" si="32"/>
        <v>0.15396458814472672</v>
      </c>
      <c r="M146" s="985">
        <f t="shared" si="32"/>
        <v>0.17462165308498254</v>
      </c>
      <c r="N146" s="986">
        <f t="shared" si="32"/>
        <v>0.17391304347826086</v>
      </c>
    </row>
    <row r="147" spans="1:14" ht="15" thickBot="1" x14ac:dyDescent="0.35">
      <c r="A147" s="1260" t="s">
        <v>7</v>
      </c>
      <c r="B147" s="1261"/>
      <c r="C147" s="987">
        <f t="shared" ref="C147:N147" si="33">C31/C10*100</f>
        <v>6.4061499039077513E-2</v>
      </c>
      <c r="D147" s="988">
        <f t="shared" si="33"/>
        <v>5.1466803911477101E-2</v>
      </c>
      <c r="E147" s="988">
        <f t="shared" si="33"/>
        <v>5.154971325472002E-2</v>
      </c>
      <c r="F147" s="988">
        <f t="shared" si="33"/>
        <v>7.8155529503712393E-2</v>
      </c>
      <c r="G147" s="987">
        <f t="shared" si="33"/>
        <v>0.53846153846153844</v>
      </c>
      <c r="H147" s="988">
        <f t="shared" si="33"/>
        <v>0.18645121193287756</v>
      </c>
      <c r="I147" s="988">
        <f t="shared" si="33"/>
        <v>0.31136481577581732</v>
      </c>
      <c r="J147" s="988">
        <f t="shared" si="33"/>
        <v>0.19203072491598655</v>
      </c>
      <c r="K147" s="987">
        <f t="shared" si="33"/>
        <v>0.11450069518279218</v>
      </c>
      <c r="L147" s="988">
        <f t="shared" si="33"/>
        <v>6.5746219592373437E-2</v>
      </c>
      <c r="M147" s="988">
        <f t="shared" si="33"/>
        <v>8.0247621231227792E-2</v>
      </c>
      <c r="N147" s="989">
        <f t="shared" si="33"/>
        <v>9.175890348110341E-2</v>
      </c>
    </row>
    <row r="148" spans="1:14" ht="15" thickBot="1" x14ac:dyDescent="0.35">
      <c r="C148" s="47"/>
      <c r="D148" s="47"/>
      <c r="E148" s="47"/>
      <c r="F148" s="47"/>
      <c r="G148" s="47"/>
      <c r="H148" s="47"/>
      <c r="I148" s="47"/>
      <c r="J148" s="47"/>
      <c r="K148" s="47"/>
      <c r="L148" s="47"/>
      <c r="M148" s="47"/>
      <c r="N148" s="47"/>
    </row>
    <row r="149" spans="1:14" ht="15" customHeight="1" thickBot="1" x14ac:dyDescent="0.35">
      <c r="A149" s="1256" t="s">
        <v>272</v>
      </c>
      <c r="B149" s="58"/>
      <c r="C149" s="1097" t="s">
        <v>1</v>
      </c>
      <c r="D149" s="1098"/>
      <c r="E149" s="1098"/>
      <c r="F149" s="1099"/>
      <c r="G149" s="1097" t="s">
        <v>2</v>
      </c>
      <c r="H149" s="1098"/>
      <c r="I149" s="1098"/>
      <c r="J149" s="1099"/>
      <c r="K149" s="1097" t="s">
        <v>3</v>
      </c>
      <c r="L149" s="1098"/>
      <c r="M149" s="1098"/>
      <c r="N149" s="1191"/>
    </row>
    <row r="150" spans="1:14" ht="32.25" customHeight="1" thickBot="1" x14ac:dyDescent="0.35">
      <c r="A150" s="1257"/>
      <c r="B150" s="59"/>
      <c r="C150" s="13">
        <v>2001</v>
      </c>
      <c r="D150" s="14">
        <v>2010</v>
      </c>
      <c r="E150" s="14">
        <v>2014</v>
      </c>
      <c r="F150" s="14">
        <v>2015</v>
      </c>
      <c r="G150" s="13">
        <v>2001</v>
      </c>
      <c r="H150" s="14">
        <v>2010</v>
      </c>
      <c r="I150" s="14">
        <v>2014</v>
      </c>
      <c r="J150" s="15">
        <v>2015</v>
      </c>
      <c r="K150" s="13">
        <v>2001</v>
      </c>
      <c r="L150" s="14">
        <v>2010</v>
      </c>
      <c r="M150" s="14">
        <v>2014</v>
      </c>
      <c r="N150" s="15">
        <v>2015</v>
      </c>
    </row>
    <row r="151" spans="1:14" x14ac:dyDescent="0.3">
      <c r="A151" s="1254" t="s">
        <v>4</v>
      </c>
      <c r="B151" s="1255"/>
      <c r="C151" s="984">
        <f t="shared" ref="C151:N151" si="34">C28/C14*100</f>
        <v>3.0927835051546393</v>
      </c>
      <c r="D151" s="985">
        <f t="shared" si="34"/>
        <v>4.1666666666666661</v>
      </c>
      <c r="E151" s="985">
        <f t="shared" si="34"/>
        <v>5.0420168067226889</v>
      </c>
      <c r="F151" s="985">
        <f t="shared" si="34"/>
        <v>7.5471698113207548</v>
      </c>
      <c r="G151" s="984">
        <f t="shared" si="34"/>
        <v>7.2289156626506017</v>
      </c>
      <c r="H151" s="985">
        <f t="shared" si="34"/>
        <v>3.1746031746031744</v>
      </c>
      <c r="I151" s="985">
        <f t="shared" si="34"/>
        <v>7.1428571428571423</v>
      </c>
      <c r="J151" s="985">
        <f t="shared" si="34"/>
        <v>6.7796610169491522</v>
      </c>
      <c r="K151" s="984">
        <f t="shared" si="34"/>
        <v>4.3321299638989164</v>
      </c>
      <c r="L151" s="985">
        <f t="shared" si="34"/>
        <v>3.8251366120218582</v>
      </c>
      <c r="M151" s="985">
        <f t="shared" si="34"/>
        <v>5.8201058201058196</v>
      </c>
      <c r="N151" s="986">
        <f t="shared" si="34"/>
        <v>7.2727272727272725</v>
      </c>
    </row>
    <row r="152" spans="1:14" x14ac:dyDescent="0.3">
      <c r="A152" s="1258" t="s">
        <v>5</v>
      </c>
      <c r="B152" s="1259"/>
      <c r="C152" s="984">
        <f t="shared" ref="C152:N152" si="35">C29/C15*100</f>
        <v>0</v>
      </c>
      <c r="D152" s="985">
        <f t="shared" si="35"/>
        <v>3.8461538461538463</v>
      </c>
      <c r="E152" s="985">
        <f t="shared" si="35"/>
        <v>0</v>
      </c>
      <c r="F152" s="985">
        <f t="shared" si="35"/>
        <v>2.3809523809523809</v>
      </c>
      <c r="G152" s="984">
        <f t="shared" si="35"/>
        <v>0</v>
      </c>
      <c r="H152" s="985">
        <f t="shared" si="35"/>
        <v>0</v>
      </c>
      <c r="I152" s="985">
        <f t="shared" si="35"/>
        <v>0</v>
      </c>
      <c r="J152" s="985">
        <f t="shared" si="35"/>
        <v>0</v>
      </c>
      <c r="K152" s="984">
        <f t="shared" si="35"/>
        <v>0</v>
      </c>
      <c r="L152" s="985">
        <f t="shared" si="35"/>
        <v>2.0408163265306123</v>
      </c>
      <c r="M152" s="985">
        <f t="shared" si="35"/>
        <v>0</v>
      </c>
      <c r="N152" s="986">
        <f t="shared" si="35"/>
        <v>1.8181818181818181</v>
      </c>
    </row>
    <row r="153" spans="1:14" x14ac:dyDescent="0.3">
      <c r="A153" s="1258" t="s">
        <v>6</v>
      </c>
      <c r="B153" s="1259"/>
      <c r="C153" s="984">
        <f t="shared" ref="C153:N153" si="36">C30/C16*100</f>
        <v>3.4482758620689653</v>
      </c>
      <c r="D153" s="985">
        <f t="shared" si="36"/>
        <v>6.25</v>
      </c>
      <c r="E153" s="985">
        <f t="shared" si="36"/>
        <v>8</v>
      </c>
      <c r="F153" s="985">
        <f t="shared" si="36"/>
        <v>15.789473684210526</v>
      </c>
      <c r="G153" s="984">
        <f t="shared" si="36"/>
        <v>4.3478260869565215</v>
      </c>
      <c r="H153" s="985">
        <f t="shared" si="36"/>
        <v>3.8461538461538463</v>
      </c>
      <c r="I153" s="985">
        <f t="shared" si="36"/>
        <v>3.8461538461538463</v>
      </c>
      <c r="J153" s="985">
        <f t="shared" si="36"/>
        <v>0</v>
      </c>
      <c r="K153" s="984">
        <f t="shared" si="36"/>
        <v>3.8461538461538463</v>
      </c>
      <c r="L153" s="985">
        <f t="shared" si="36"/>
        <v>4.7619047619047619</v>
      </c>
      <c r="M153" s="985">
        <f t="shared" si="36"/>
        <v>5.8823529411764701</v>
      </c>
      <c r="N153" s="986">
        <f t="shared" si="36"/>
        <v>7.6923076923076925</v>
      </c>
    </row>
    <row r="154" spans="1:14" ht="15" thickBot="1" x14ac:dyDescent="0.35">
      <c r="A154" s="1260" t="s">
        <v>7</v>
      </c>
      <c r="B154" s="1261"/>
      <c r="C154" s="987">
        <f t="shared" ref="C154:N154" si="37">C31/C17*100</f>
        <v>2.6119402985074625</v>
      </c>
      <c r="D154" s="988">
        <f t="shared" si="37"/>
        <v>4.3209876543209873</v>
      </c>
      <c r="E154" s="988">
        <f t="shared" si="37"/>
        <v>4.7619047619047619</v>
      </c>
      <c r="F154" s="988">
        <f t="shared" si="37"/>
        <v>7.1856287425149699</v>
      </c>
      <c r="G154" s="987">
        <f t="shared" si="37"/>
        <v>5.46875</v>
      </c>
      <c r="H154" s="988">
        <f t="shared" si="37"/>
        <v>2.6785714285714284</v>
      </c>
      <c r="I154" s="988">
        <f t="shared" si="37"/>
        <v>5.0847457627118651</v>
      </c>
      <c r="J154" s="988">
        <f t="shared" si="37"/>
        <v>4.3478260869565215</v>
      </c>
      <c r="K154" s="987">
        <f t="shared" si="37"/>
        <v>3.535353535353535</v>
      </c>
      <c r="L154" s="988">
        <f t="shared" si="37"/>
        <v>3.6496350364963499</v>
      </c>
      <c r="M154" s="988">
        <f t="shared" si="37"/>
        <v>4.895104895104895</v>
      </c>
      <c r="N154" s="989">
        <f t="shared" si="37"/>
        <v>6.1776061776061777</v>
      </c>
    </row>
    <row r="155" spans="1:14" ht="15" thickBot="1" x14ac:dyDescent="0.35">
      <c r="C155" s="47"/>
      <c r="D155" s="47"/>
      <c r="E155" s="47"/>
      <c r="F155" s="47"/>
      <c r="G155" s="47"/>
      <c r="H155" s="47"/>
      <c r="I155" s="47"/>
      <c r="J155" s="47"/>
      <c r="K155" s="47"/>
      <c r="L155" s="47"/>
      <c r="M155" s="47"/>
      <c r="N155" s="47"/>
    </row>
    <row r="156" spans="1:14" ht="15" customHeight="1" thickBot="1" x14ac:dyDescent="0.35">
      <c r="A156" s="1256" t="s">
        <v>273</v>
      </c>
      <c r="B156" s="58"/>
      <c r="C156" s="1097" t="s">
        <v>1</v>
      </c>
      <c r="D156" s="1098"/>
      <c r="E156" s="1098"/>
      <c r="F156" s="1099"/>
      <c r="G156" s="1097" t="s">
        <v>2</v>
      </c>
      <c r="H156" s="1098"/>
      <c r="I156" s="1098"/>
      <c r="J156" s="1099"/>
      <c r="K156" s="1097" t="s">
        <v>3</v>
      </c>
      <c r="L156" s="1098"/>
      <c r="M156" s="1098"/>
      <c r="N156" s="1191"/>
    </row>
    <row r="157" spans="1:14" ht="30.75" customHeight="1" thickBot="1" x14ac:dyDescent="0.35">
      <c r="A157" s="1257"/>
      <c r="B157" s="59"/>
      <c r="C157" s="13">
        <v>2001</v>
      </c>
      <c r="D157" s="14">
        <v>2010</v>
      </c>
      <c r="E157" s="14">
        <v>2014</v>
      </c>
      <c r="F157" s="14">
        <v>2015</v>
      </c>
      <c r="G157" s="13">
        <v>2001</v>
      </c>
      <c r="H157" s="14">
        <v>2010</v>
      </c>
      <c r="I157" s="14">
        <v>2014</v>
      </c>
      <c r="J157" s="15">
        <v>2015</v>
      </c>
      <c r="K157" s="13">
        <v>2001</v>
      </c>
      <c r="L157" s="14">
        <v>2010</v>
      </c>
      <c r="M157" s="14">
        <v>2014</v>
      </c>
      <c r="N157" s="15">
        <v>2015</v>
      </c>
    </row>
    <row r="158" spans="1:14" x14ac:dyDescent="0.3">
      <c r="A158" s="1254" t="s">
        <v>4</v>
      </c>
      <c r="B158" s="1255"/>
      <c r="C158" s="984">
        <f t="shared" ref="C158:N158" si="38">C35/C7*100</f>
        <v>1.028708133971292</v>
      </c>
      <c r="D158" s="985">
        <f t="shared" si="38"/>
        <v>0.70490536886828892</v>
      </c>
      <c r="E158" s="985">
        <f t="shared" si="38"/>
        <v>0.54467187911798298</v>
      </c>
      <c r="F158" s="985">
        <f t="shared" si="38"/>
        <v>0.49513704686118482</v>
      </c>
      <c r="G158" s="984">
        <f t="shared" si="38"/>
        <v>3.5218783351120595</v>
      </c>
      <c r="H158" s="985">
        <f t="shared" si="38"/>
        <v>2.9739776951672861</v>
      </c>
      <c r="I158" s="985">
        <f t="shared" si="38"/>
        <v>2.6315789473684208</v>
      </c>
      <c r="J158" s="985">
        <f t="shared" si="38"/>
        <v>1.6438356164383561</v>
      </c>
      <c r="K158" s="984">
        <f t="shared" si="38"/>
        <v>1.2799827901473593</v>
      </c>
      <c r="L158" s="985">
        <f t="shared" si="38"/>
        <v>0.91847445766270119</v>
      </c>
      <c r="M158" s="985">
        <f t="shared" si="38"/>
        <v>0.75739644970414199</v>
      </c>
      <c r="N158" s="986">
        <f t="shared" si="38"/>
        <v>0.62646828504306973</v>
      </c>
    </row>
    <row r="159" spans="1:14" x14ac:dyDescent="0.3">
      <c r="A159" s="1258" t="s">
        <v>5</v>
      </c>
      <c r="B159" s="1259"/>
      <c r="C159" s="984">
        <f t="shared" ref="C159:N159" si="39">C36/C8*100</f>
        <v>1.2279765082754939</v>
      </c>
      <c r="D159" s="985">
        <f t="shared" si="39"/>
        <v>0.87800369685767099</v>
      </c>
      <c r="E159" s="985">
        <f t="shared" si="39"/>
        <v>0.60082613593691325</v>
      </c>
      <c r="F159" s="985">
        <f t="shared" si="39"/>
        <v>1.0108864696734059</v>
      </c>
      <c r="G159" s="984">
        <f t="shared" si="39"/>
        <v>4.329004329004329</v>
      </c>
      <c r="H159" s="985">
        <f t="shared" si="39"/>
        <v>2.5396825396825395</v>
      </c>
      <c r="I159" s="985">
        <f t="shared" si="39"/>
        <v>1.5384615384615385</v>
      </c>
      <c r="J159" s="985">
        <f t="shared" si="39"/>
        <v>2.1621621621621623</v>
      </c>
      <c r="K159" s="984">
        <f t="shared" si="39"/>
        <v>1.5684410646387832</v>
      </c>
      <c r="L159" s="985">
        <f t="shared" si="39"/>
        <v>1.0891488503428801</v>
      </c>
      <c r="M159" s="985">
        <f t="shared" si="39"/>
        <v>0.72060268588273835</v>
      </c>
      <c r="N159" s="986">
        <f t="shared" si="39"/>
        <v>1.1556764106050306</v>
      </c>
    </row>
    <row r="160" spans="1:14" x14ac:dyDescent="0.3">
      <c r="A160" s="1258" t="s">
        <v>6</v>
      </c>
      <c r="B160" s="1259"/>
      <c r="C160" s="984">
        <f t="shared" ref="C160:N160" si="40">C37/C9*100</f>
        <v>1.1527377521613833</v>
      </c>
      <c r="D160" s="985">
        <f t="shared" si="40"/>
        <v>0.55504162812210911</v>
      </c>
      <c r="E160" s="985">
        <f t="shared" si="40"/>
        <v>0.40733197556008144</v>
      </c>
      <c r="F160" s="985">
        <f t="shared" si="40"/>
        <v>0.54347826086956519</v>
      </c>
      <c r="G160" s="984">
        <f t="shared" si="40"/>
        <v>6.0606060606060606</v>
      </c>
      <c r="H160" s="985">
        <f t="shared" si="40"/>
        <v>2.7522935779816518</v>
      </c>
      <c r="I160" s="985">
        <f t="shared" si="40"/>
        <v>2.8571428571428572</v>
      </c>
      <c r="J160" s="985">
        <f t="shared" si="40"/>
        <v>2.3715415019762842</v>
      </c>
      <c r="K160" s="984">
        <f t="shared" si="40"/>
        <v>1.937046004842615</v>
      </c>
      <c r="L160" s="985">
        <f t="shared" si="40"/>
        <v>0.92378752886836024</v>
      </c>
      <c r="M160" s="985">
        <f t="shared" si="40"/>
        <v>0.7566938300349243</v>
      </c>
      <c r="N160" s="986">
        <f t="shared" si="40"/>
        <v>0.81159420289855078</v>
      </c>
    </row>
    <row r="161" spans="1:14" ht="15" thickBot="1" x14ac:dyDescent="0.35">
      <c r="A161" s="1260" t="s">
        <v>7</v>
      </c>
      <c r="B161" s="1261"/>
      <c r="C161" s="987">
        <f t="shared" ref="C161:N161" si="41">C38/C10*100</f>
        <v>1.0707421982245813</v>
      </c>
      <c r="D161" s="988">
        <f t="shared" si="41"/>
        <v>0.72053525476067937</v>
      </c>
      <c r="E161" s="988">
        <f t="shared" si="41"/>
        <v>0.54127198917456021</v>
      </c>
      <c r="F161" s="988">
        <f t="shared" si="41"/>
        <v>0.58616647127784294</v>
      </c>
      <c r="G161" s="987">
        <f t="shared" si="41"/>
        <v>3.9230769230769229</v>
      </c>
      <c r="H161" s="988">
        <f t="shared" si="41"/>
        <v>2.858918582970789</v>
      </c>
      <c r="I161" s="988">
        <f t="shared" si="41"/>
        <v>2.4390243902439024</v>
      </c>
      <c r="J161" s="988">
        <f t="shared" si="41"/>
        <v>1.8242918867018725</v>
      </c>
      <c r="K161" s="987">
        <f t="shared" si="41"/>
        <v>1.3740083421935061</v>
      </c>
      <c r="L161" s="988">
        <f t="shared" si="41"/>
        <v>0.94674556213017758</v>
      </c>
      <c r="M161" s="988">
        <f t="shared" si="41"/>
        <v>0.75088845580648866</v>
      </c>
      <c r="N161" s="989">
        <f t="shared" si="41"/>
        <v>0.73407122784882728</v>
      </c>
    </row>
    <row r="162" spans="1:14" ht="15" thickBot="1" x14ac:dyDescent="0.35">
      <c r="C162" s="47"/>
      <c r="D162" s="47"/>
      <c r="E162" s="47"/>
      <c r="F162" s="47"/>
      <c r="G162" s="47"/>
      <c r="H162" s="47"/>
      <c r="I162" s="47"/>
      <c r="J162" s="47"/>
      <c r="K162" s="47"/>
      <c r="L162" s="47"/>
      <c r="M162" s="47"/>
      <c r="N162" s="47"/>
    </row>
    <row r="163" spans="1:14" ht="15" customHeight="1" thickBot="1" x14ac:dyDescent="0.35">
      <c r="A163" s="1256" t="s">
        <v>274</v>
      </c>
      <c r="B163" s="58"/>
      <c r="C163" s="1097" t="s">
        <v>1</v>
      </c>
      <c r="D163" s="1098"/>
      <c r="E163" s="1098"/>
      <c r="F163" s="1099"/>
      <c r="G163" s="1097" t="s">
        <v>2</v>
      </c>
      <c r="H163" s="1098"/>
      <c r="I163" s="1098"/>
      <c r="J163" s="1099"/>
      <c r="K163" s="1097" t="s">
        <v>3</v>
      </c>
      <c r="L163" s="1098"/>
      <c r="M163" s="1098"/>
      <c r="N163" s="1191"/>
    </row>
    <row r="164" spans="1:14" ht="33.75" customHeight="1" thickBot="1" x14ac:dyDescent="0.35">
      <c r="A164" s="1257"/>
      <c r="B164" s="59"/>
      <c r="C164" s="13">
        <v>2001</v>
      </c>
      <c r="D164" s="14">
        <v>2010</v>
      </c>
      <c r="E164" s="14">
        <v>2014</v>
      </c>
      <c r="F164" s="14">
        <v>2015</v>
      </c>
      <c r="G164" s="13">
        <v>2001</v>
      </c>
      <c r="H164" s="14">
        <v>2010</v>
      </c>
      <c r="I164" s="14">
        <v>2014</v>
      </c>
      <c r="J164" s="15">
        <v>2015</v>
      </c>
      <c r="K164" s="13">
        <v>2001</v>
      </c>
      <c r="L164" s="14">
        <v>2010</v>
      </c>
      <c r="M164" s="14">
        <v>2014</v>
      </c>
      <c r="N164" s="15">
        <v>2015</v>
      </c>
    </row>
    <row r="165" spans="1:14" x14ac:dyDescent="0.3">
      <c r="A165" s="1254" t="s">
        <v>4</v>
      </c>
      <c r="B165" s="1255"/>
      <c r="C165" s="984">
        <f t="shared" ref="C165:N165" si="42">C35/C14*100</f>
        <v>44.329896907216494</v>
      </c>
      <c r="D165" s="985">
        <f t="shared" si="42"/>
        <v>60.833333333333329</v>
      </c>
      <c r="E165" s="985">
        <f t="shared" si="42"/>
        <v>52.100840336134461</v>
      </c>
      <c r="F165" s="985">
        <f t="shared" si="42"/>
        <v>52.830188679245282</v>
      </c>
      <c r="G165" s="984">
        <f t="shared" si="42"/>
        <v>39.75903614457831</v>
      </c>
      <c r="H165" s="985">
        <f t="shared" si="42"/>
        <v>50.793650793650791</v>
      </c>
      <c r="I165" s="985">
        <f t="shared" si="42"/>
        <v>48.571428571428569</v>
      </c>
      <c r="J165" s="985">
        <f t="shared" si="42"/>
        <v>40.677966101694921</v>
      </c>
      <c r="K165" s="984">
        <f t="shared" si="42"/>
        <v>42.960288808664259</v>
      </c>
      <c r="L165" s="985">
        <f t="shared" si="42"/>
        <v>57.377049180327866</v>
      </c>
      <c r="M165" s="985">
        <f t="shared" si="42"/>
        <v>50.793650793650791</v>
      </c>
      <c r="N165" s="986">
        <f t="shared" si="42"/>
        <v>48.484848484848484</v>
      </c>
    </row>
    <row r="166" spans="1:14" x14ac:dyDescent="0.3">
      <c r="A166" s="1258" t="s">
        <v>5</v>
      </c>
      <c r="B166" s="1259"/>
      <c r="C166" s="984">
        <f t="shared" ref="C166:N166" si="43">C36/C15*100</f>
        <v>51.111111111111107</v>
      </c>
      <c r="D166" s="985">
        <f t="shared" si="43"/>
        <v>73.076923076923066</v>
      </c>
      <c r="E166" s="985">
        <f t="shared" si="43"/>
        <v>66.666666666666657</v>
      </c>
      <c r="F166" s="985">
        <f t="shared" si="43"/>
        <v>61.904761904761905</v>
      </c>
      <c r="G166" s="984">
        <f t="shared" si="43"/>
        <v>45.454545454545453</v>
      </c>
      <c r="H166" s="985">
        <f t="shared" si="43"/>
        <v>34.782608695652172</v>
      </c>
      <c r="I166" s="985">
        <f t="shared" si="43"/>
        <v>27.27272727272727</v>
      </c>
      <c r="J166" s="985">
        <f t="shared" si="43"/>
        <v>61.53846153846154</v>
      </c>
      <c r="K166" s="984">
        <f t="shared" si="43"/>
        <v>49.253731343283583</v>
      </c>
      <c r="L166" s="985">
        <f t="shared" si="43"/>
        <v>55.102040816326522</v>
      </c>
      <c r="M166" s="985">
        <f t="shared" si="43"/>
        <v>47.826086956521742</v>
      </c>
      <c r="N166" s="986">
        <f t="shared" si="43"/>
        <v>61.818181818181813</v>
      </c>
    </row>
    <row r="167" spans="1:14" x14ac:dyDescent="0.3">
      <c r="A167" s="1258" t="s">
        <v>6</v>
      </c>
      <c r="B167" s="1259"/>
      <c r="C167" s="984">
        <f t="shared" ref="C167:N167" si="44">C37/C16*100</f>
        <v>27.586206896551722</v>
      </c>
      <c r="D167" s="985">
        <f t="shared" si="44"/>
        <v>37.5</v>
      </c>
      <c r="E167" s="985">
        <f t="shared" si="44"/>
        <v>24</v>
      </c>
      <c r="F167" s="985">
        <f t="shared" si="44"/>
        <v>42.105263157894733</v>
      </c>
      <c r="G167" s="984">
        <f t="shared" si="44"/>
        <v>34.782608695652172</v>
      </c>
      <c r="H167" s="985">
        <f t="shared" si="44"/>
        <v>23.076923076923077</v>
      </c>
      <c r="I167" s="985">
        <f t="shared" si="44"/>
        <v>26.923076923076923</v>
      </c>
      <c r="J167" s="985">
        <f t="shared" si="44"/>
        <v>30</v>
      </c>
      <c r="K167" s="984">
        <f t="shared" si="44"/>
        <v>30.76923076923077</v>
      </c>
      <c r="L167" s="985">
        <f t="shared" si="44"/>
        <v>28.571428571428569</v>
      </c>
      <c r="M167" s="985">
        <f t="shared" si="44"/>
        <v>25.490196078431371</v>
      </c>
      <c r="N167" s="986">
        <f t="shared" si="44"/>
        <v>35.897435897435898</v>
      </c>
    </row>
    <row r="168" spans="1:14" ht="15" thickBot="1" x14ac:dyDescent="0.35">
      <c r="A168" s="1260" t="s">
        <v>7</v>
      </c>
      <c r="B168" s="1261"/>
      <c r="C168" s="987">
        <f t="shared" ref="C168:N168" si="45">C38/C17*100</f>
        <v>43.656716417910445</v>
      </c>
      <c r="D168" s="988">
        <f t="shared" si="45"/>
        <v>60.493827160493829</v>
      </c>
      <c r="E168" s="988">
        <f t="shared" si="45"/>
        <v>50</v>
      </c>
      <c r="F168" s="988">
        <f t="shared" si="45"/>
        <v>53.892215568862277</v>
      </c>
      <c r="G168" s="987">
        <f t="shared" si="45"/>
        <v>39.84375</v>
      </c>
      <c r="H168" s="988">
        <f t="shared" si="45"/>
        <v>41.071428571428569</v>
      </c>
      <c r="I168" s="988">
        <f t="shared" si="45"/>
        <v>39.83050847457627</v>
      </c>
      <c r="J168" s="988">
        <f t="shared" si="45"/>
        <v>41.304347826086953</v>
      </c>
      <c r="K168" s="987">
        <f t="shared" si="45"/>
        <v>42.424242424242422</v>
      </c>
      <c r="L168" s="988">
        <f t="shared" si="45"/>
        <v>52.554744525547449</v>
      </c>
      <c r="M168" s="988">
        <f t="shared" si="45"/>
        <v>45.8041958041958</v>
      </c>
      <c r="N168" s="989">
        <f t="shared" si="45"/>
        <v>49.420849420849422</v>
      </c>
    </row>
    <row r="169" spans="1:14" ht="16.2" thickBot="1" x14ac:dyDescent="0.35">
      <c r="A169" s="7"/>
    </row>
    <row r="170" spans="1:14" ht="15" customHeight="1" thickBot="1" x14ac:dyDescent="0.35">
      <c r="A170" s="1256" t="s">
        <v>366</v>
      </c>
      <c r="B170" s="58"/>
      <c r="C170" s="1097" t="s">
        <v>1</v>
      </c>
      <c r="D170" s="1098"/>
      <c r="E170" s="1098"/>
      <c r="F170" s="1099"/>
      <c r="G170" s="1097" t="s">
        <v>2</v>
      </c>
      <c r="H170" s="1098"/>
      <c r="I170" s="1098"/>
      <c r="J170" s="1099"/>
      <c r="K170" s="1097" t="s">
        <v>3</v>
      </c>
      <c r="L170" s="1098"/>
      <c r="M170" s="1098"/>
      <c r="N170" s="1191"/>
    </row>
    <row r="171" spans="1:14" ht="51" customHeight="1" thickBot="1" x14ac:dyDescent="0.35">
      <c r="A171" s="1257"/>
      <c r="B171" s="59"/>
      <c r="C171" s="13">
        <v>2001</v>
      </c>
      <c r="D171" s="14">
        <v>2010</v>
      </c>
      <c r="E171" s="14">
        <v>2014</v>
      </c>
      <c r="F171" s="14">
        <v>2015</v>
      </c>
      <c r="G171" s="13">
        <v>2001</v>
      </c>
      <c r="H171" s="14">
        <v>2010</v>
      </c>
      <c r="I171" s="14">
        <v>2014</v>
      </c>
      <c r="J171" s="15">
        <v>2015</v>
      </c>
      <c r="K171" s="13">
        <v>2001</v>
      </c>
      <c r="L171" s="14">
        <v>2010</v>
      </c>
      <c r="M171" s="14">
        <v>2014</v>
      </c>
      <c r="N171" s="15">
        <v>2015</v>
      </c>
    </row>
    <row r="172" spans="1:14" x14ac:dyDescent="0.3">
      <c r="A172" s="1254" t="s">
        <v>4</v>
      </c>
      <c r="B172" s="1255"/>
      <c r="C172" s="984">
        <f t="shared" ref="C172:N172" si="46">C42/C7*100</f>
        <v>0.98086124401913877</v>
      </c>
      <c r="D172" s="985">
        <f t="shared" si="46"/>
        <v>0.3186558516801854</v>
      </c>
      <c r="E172" s="985">
        <f t="shared" si="46"/>
        <v>0.38654133356760079</v>
      </c>
      <c r="F172" s="985">
        <f t="shared" si="46"/>
        <v>0.3183023872679045</v>
      </c>
      <c r="G172" s="984">
        <f t="shared" si="46"/>
        <v>3.9487726787620065</v>
      </c>
      <c r="H172" s="985">
        <f t="shared" si="46"/>
        <v>2.509293680297398</v>
      </c>
      <c r="I172" s="985">
        <f t="shared" si="46"/>
        <v>2.1671826625386998</v>
      </c>
      <c r="J172" s="985">
        <f t="shared" si="46"/>
        <v>2.054794520547945</v>
      </c>
      <c r="K172" s="984">
        <f t="shared" si="46"/>
        <v>1.2799827901473593</v>
      </c>
      <c r="L172" s="985">
        <f t="shared" si="46"/>
        <v>0.52484254723582924</v>
      </c>
      <c r="M172" s="985">
        <f t="shared" si="46"/>
        <v>0.56804733727810652</v>
      </c>
      <c r="N172" s="986">
        <f t="shared" si="46"/>
        <v>0.51683633516053251</v>
      </c>
    </row>
    <row r="173" spans="1:14" x14ac:dyDescent="0.3">
      <c r="A173" s="1258" t="s">
        <v>5</v>
      </c>
      <c r="B173" s="1259"/>
      <c r="C173" s="984">
        <f t="shared" ref="C173:N173" si="47">C43/C8*100</f>
        <v>0.69407367859049651</v>
      </c>
      <c r="D173" s="985">
        <f t="shared" si="47"/>
        <v>0.18484288354898337</v>
      </c>
      <c r="E173" s="985">
        <f t="shared" si="47"/>
        <v>0.1877581674802854</v>
      </c>
      <c r="F173" s="985">
        <f t="shared" si="47"/>
        <v>0.50544323483670295</v>
      </c>
      <c r="G173" s="984">
        <f t="shared" si="47"/>
        <v>4.329004329004329</v>
      </c>
      <c r="H173" s="985">
        <f t="shared" si="47"/>
        <v>4.4444444444444446</v>
      </c>
      <c r="I173" s="985">
        <f t="shared" si="47"/>
        <v>4.1025641025641022</v>
      </c>
      <c r="J173" s="985">
        <f t="shared" si="47"/>
        <v>1.0810810810810811</v>
      </c>
      <c r="K173" s="984">
        <f t="shared" si="47"/>
        <v>1.0931558935361216</v>
      </c>
      <c r="L173" s="985">
        <f t="shared" si="47"/>
        <v>0.72609923356192019</v>
      </c>
      <c r="M173" s="985">
        <f t="shared" si="47"/>
        <v>0.68784801834261378</v>
      </c>
      <c r="N173" s="986">
        <f t="shared" si="47"/>
        <v>0.57783820530251528</v>
      </c>
    </row>
    <row r="174" spans="1:14" x14ac:dyDescent="0.3">
      <c r="A174" s="1258" t="s">
        <v>6</v>
      </c>
      <c r="B174" s="1259"/>
      <c r="C174" s="984">
        <f t="shared" ref="C174:N174" si="48">C44/C9*100</f>
        <v>1.4409221902017291</v>
      </c>
      <c r="D174" s="985">
        <f t="shared" si="48"/>
        <v>0.83256244218316378</v>
      </c>
      <c r="E174" s="985">
        <f t="shared" si="48"/>
        <v>0.8825526137135099</v>
      </c>
      <c r="F174" s="985">
        <f t="shared" si="48"/>
        <v>0.47554347826086962</v>
      </c>
      <c r="G174" s="984">
        <f t="shared" si="48"/>
        <v>6.8181818181818175</v>
      </c>
      <c r="H174" s="985">
        <f t="shared" si="48"/>
        <v>8.2568807339449553</v>
      </c>
      <c r="I174" s="985">
        <f t="shared" si="48"/>
        <v>6.9387755102040813</v>
      </c>
      <c r="J174" s="985">
        <f t="shared" si="48"/>
        <v>5.1383399209486171</v>
      </c>
      <c r="K174" s="984">
        <f t="shared" si="48"/>
        <v>2.3002421307506054</v>
      </c>
      <c r="L174" s="985">
        <f t="shared" si="48"/>
        <v>2.0785219399538106</v>
      </c>
      <c r="M174" s="985">
        <f t="shared" si="48"/>
        <v>1.7462165308498252</v>
      </c>
      <c r="N174" s="986">
        <f t="shared" si="48"/>
        <v>1.1594202898550725</v>
      </c>
    </row>
    <row r="175" spans="1:14" ht="15" thickBot="1" x14ac:dyDescent="0.35">
      <c r="A175" s="1260" t="s">
        <v>7</v>
      </c>
      <c r="B175" s="1261"/>
      <c r="C175" s="987">
        <f t="shared" ref="C175:N175" si="49">C45/C10*100</f>
        <v>0.96092248558616278</v>
      </c>
      <c r="D175" s="988">
        <f t="shared" si="49"/>
        <v>0.33821042570399235</v>
      </c>
      <c r="E175" s="988">
        <f t="shared" si="49"/>
        <v>0.39951027772408015</v>
      </c>
      <c r="F175" s="988">
        <f t="shared" si="49"/>
        <v>0.36472580435065782</v>
      </c>
      <c r="G175" s="987">
        <f t="shared" si="49"/>
        <v>4.3076923076923075</v>
      </c>
      <c r="H175" s="988">
        <f t="shared" si="49"/>
        <v>3.6668738346799254</v>
      </c>
      <c r="I175" s="988">
        <f t="shared" si="49"/>
        <v>3.1655422937208098</v>
      </c>
      <c r="J175" s="988">
        <f t="shared" si="49"/>
        <v>2.2563610177628419</v>
      </c>
      <c r="K175" s="987">
        <f t="shared" si="49"/>
        <v>1.31675799460211</v>
      </c>
      <c r="L175" s="988">
        <f t="shared" si="49"/>
        <v>0.69033530571992108</v>
      </c>
      <c r="M175" s="988">
        <f t="shared" si="49"/>
        <v>0.70503267224578703</v>
      </c>
      <c r="N175" s="989">
        <f t="shared" si="49"/>
        <v>0.59069794115960317</v>
      </c>
    </row>
    <row r="176" spans="1:14" ht="15" thickBot="1" x14ac:dyDescent="0.35">
      <c r="C176" s="47"/>
      <c r="D176" s="47"/>
      <c r="E176" s="47"/>
      <c r="F176" s="47"/>
      <c r="G176" s="47"/>
      <c r="H176" s="47"/>
      <c r="I176" s="47"/>
      <c r="J176" s="47"/>
      <c r="K176" s="47"/>
      <c r="L176" s="47"/>
      <c r="M176" s="47"/>
      <c r="N176" s="47"/>
    </row>
    <row r="177" spans="1:14" ht="15" customHeight="1" thickBot="1" x14ac:dyDescent="0.35">
      <c r="A177" s="1256" t="s">
        <v>367</v>
      </c>
      <c r="B177" s="58"/>
      <c r="C177" s="1097" t="s">
        <v>1</v>
      </c>
      <c r="D177" s="1098"/>
      <c r="E177" s="1098"/>
      <c r="F177" s="1099"/>
      <c r="G177" s="1097" t="s">
        <v>2</v>
      </c>
      <c r="H177" s="1098"/>
      <c r="I177" s="1098"/>
      <c r="J177" s="1099"/>
      <c r="K177" s="1097" t="s">
        <v>3</v>
      </c>
      <c r="L177" s="1098"/>
      <c r="M177" s="1098"/>
      <c r="N177" s="1191"/>
    </row>
    <row r="178" spans="1:14" ht="52.8" customHeight="1" thickBot="1" x14ac:dyDescent="0.35">
      <c r="A178" s="1257"/>
      <c r="B178" s="59"/>
      <c r="C178" s="13">
        <v>2001</v>
      </c>
      <c r="D178" s="14">
        <v>2010</v>
      </c>
      <c r="E178" s="14">
        <v>2014</v>
      </c>
      <c r="F178" s="14">
        <v>2015</v>
      </c>
      <c r="G178" s="13">
        <v>2001</v>
      </c>
      <c r="H178" s="14">
        <v>2010</v>
      </c>
      <c r="I178" s="14">
        <v>2014</v>
      </c>
      <c r="J178" s="15">
        <v>2015</v>
      </c>
      <c r="K178" s="13">
        <v>2001</v>
      </c>
      <c r="L178" s="14">
        <v>2010</v>
      </c>
      <c r="M178" s="14">
        <v>2014</v>
      </c>
      <c r="N178" s="15">
        <v>2015</v>
      </c>
    </row>
    <row r="179" spans="1:14" x14ac:dyDescent="0.3">
      <c r="A179" s="1254" t="s">
        <v>4</v>
      </c>
      <c r="B179" s="1255"/>
      <c r="C179" s="984">
        <f t="shared" ref="C179:N179" si="50">C42/C14*100</f>
        <v>42.268041237113401</v>
      </c>
      <c r="D179" s="985">
        <f t="shared" si="50"/>
        <v>27.500000000000004</v>
      </c>
      <c r="E179" s="985">
        <f t="shared" si="50"/>
        <v>36.97478991596639</v>
      </c>
      <c r="F179" s="985">
        <f t="shared" si="50"/>
        <v>33.962264150943398</v>
      </c>
      <c r="G179" s="984">
        <f t="shared" si="50"/>
        <v>44.578313253012048</v>
      </c>
      <c r="H179" s="985">
        <f t="shared" si="50"/>
        <v>42.857142857142854</v>
      </c>
      <c r="I179" s="985">
        <f t="shared" si="50"/>
        <v>40</v>
      </c>
      <c r="J179" s="985">
        <f t="shared" si="50"/>
        <v>50.847457627118644</v>
      </c>
      <c r="K179" s="984">
        <f t="shared" si="50"/>
        <v>42.960288808664259</v>
      </c>
      <c r="L179" s="985">
        <f t="shared" si="50"/>
        <v>32.786885245901637</v>
      </c>
      <c r="M179" s="985">
        <f t="shared" si="50"/>
        <v>38.095238095238095</v>
      </c>
      <c r="N179" s="986">
        <f t="shared" si="50"/>
        <v>40</v>
      </c>
    </row>
    <row r="180" spans="1:14" x14ac:dyDescent="0.3">
      <c r="A180" s="1258" t="s">
        <v>5</v>
      </c>
      <c r="B180" s="1259"/>
      <c r="C180" s="984">
        <f t="shared" ref="C180:N180" si="51">C43/C15*100</f>
        <v>28.888888888888886</v>
      </c>
      <c r="D180" s="985">
        <f t="shared" si="51"/>
        <v>15.384615384615385</v>
      </c>
      <c r="E180" s="985">
        <f t="shared" si="51"/>
        <v>20.833333333333336</v>
      </c>
      <c r="F180" s="985">
        <f t="shared" si="51"/>
        <v>30.952380952380953</v>
      </c>
      <c r="G180" s="984">
        <f t="shared" si="51"/>
        <v>45.454545454545453</v>
      </c>
      <c r="H180" s="985">
        <f t="shared" si="51"/>
        <v>60.869565217391312</v>
      </c>
      <c r="I180" s="985">
        <f t="shared" si="51"/>
        <v>72.727272727272734</v>
      </c>
      <c r="J180" s="985">
        <f t="shared" si="51"/>
        <v>30.76923076923077</v>
      </c>
      <c r="K180" s="984">
        <f t="shared" si="51"/>
        <v>34.328358208955223</v>
      </c>
      <c r="L180" s="985">
        <f t="shared" si="51"/>
        <v>36.734693877551024</v>
      </c>
      <c r="M180" s="985">
        <f t="shared" si="51"/>
        <v>45.652173913043477</v>
      </c>
      <c r="N180" s="986">
        <f t="shared" si="51"/>
        <v>30.909090909090907</v>
      </c>
    </row>
    <row r="181" spans="1:14" x14ac:dyDescent="0.3">
      <c r="A181" s="1258" t="s">
        <v>6</v>
      </c>
      <c r="B181" s="1259"/>
      <c r="C181" s="984">
        <f t="shared" ref="C181:N181" si="52">C44/C16*100</f>
        <v>34.482758620689658</v>
      </c>
      <c r="D181" s="985">
        <f t="shared" si="52"/>
        <v>56.25</v>
      </c>
      <c r="E181" s="985">
        <f t="shared" si="52"/>
        <v>52</v>
      </c>
      <c r="F181" s="985">
        <f t="shared" si="52"/>
        <v>36.84210526315789</v>
      </c>
      <c r="G181" s="984">
        <f t="shared" si="52"/>
        <v>39.130434782608695</v>
      </c>
      <c r="H181" s="985">
        <f t="shared" si="52"/>
        <v>69.230769230769226</v>
      </c>
      <c r="I181" s="985">
        <f t="shared" si="52"/>
        <v>65.384615384615387</v>
      </c>
      <c r="J181" s="985">
        <f t="shared" si="52"/>
        <v>65</v>
      </c>
      <c r="K181" s="984">
        <f t="shared" si="52"/>
        <v>36.538461538461533</v>
      </c>
      <c r="L181" s="985">
        <f t="shared" si="52"/>
        <v>64.285714285714292</v>
      </c>
      <c r="M181" s="985">
        <f t="shared" si="52"/>
        <v>58.82352941176471</v>
      </c>
      <c r="N181" s="986">
        <f t="shared" si="52"/>
        <v>51.282051282051277</v>
      </c>
    </row>
    <row r="182" spans="1:14" ht="15" thickBot="1" x14ac:dyDescent="0.35">
      <c r="A182" s="1260" t="s">
        <v>7</v>
      </c>
      <c r="B182" s="1261"/>
      <c r="C182" s="987">
        <f t="shared" ref="C182:N182" si="53">C45/C17*100</f>
        <v>39.179104477611943</v>
      </c>
      <c r="D182" s="988">
        <f t="shared" si="53"/>
        <v>28.39506172839506</v>
      </c>
      <c r="E182" s="988">
        <f t="shared" si="53"/>
        <v>36.904761904761905</v>
      </c>
      <c r="F182" s="988">
        <f t="shared" si="53"/>
        <v>33.532934131736525</v>
      </c>
      <c r="G182" s="987">
        <f t="shared" si="53"/>
        <v>43.75</v>
      </c>
      <c r="H182" s="988">
        <f t="shared" si="53"/>
        <v>52.678571428571431</v>
      </c>
      <c r="I182" s="988">
        <f t="shared" si="53"/>
        <v>51.694915254237287</v>
      </c>
      <c r="J182" s="988">
        <f t="shared" si="53"/>
        <v>51.086956521739133</v>
      </c>
      <c r="K182" s="987">
        <f t="shared" si="53"/>
        <v>40.656565656565661</v>
      </c>
      <c r="L182" s="988">
        <f t="shared" si="53"/>
        <v>38.321167883211679</v>
      </c>
      <c r="M182" s="988">
        <f t="shared" si="53"/>
        <v>43.006993006993007</v>
      </c>
      <c r="N182" s="989">
        <f t="shared" si="53"/>
        <v>39.768339768339764</v>
      </c>
    </row>
    <row r="183" spans="1:14" x14ac:dyDescent="0.3">
      <c r="A183" s="47"/>
    </row>
    <row r="184" spans="1:14" ht="16.2" thickBot="1" x14ac:dyDescent="0.35">
      <c r="A184" s="7" t="s">
        <v>65</v>
      </c>
    </row>
    <row r="185" spans="1:14" ht="15" customHeight="1" thickBot="1" x14ac:dyDescent="0.35">
      <c r="A185" s="1256" t="s">
        <v>368</v>
      </c>
      <c r="B185" s="60"/>
      <c r="C185" s="1097" t="s">
        <v>1</v>
      </c>
      <c r="D185" s="1098"/>
      <c r="E185" s="1098"/>
      <c r="F185" s="1099"/>
      <c r="G185" s="1097" t="s">
        <v>2</v>
      </c>
      <c r="H185" s="1098"/>
      <c r="I185" s="1098"/>
      <c r="J185" s="1099"/>
      <c r="K185" s="1097" t="s">
        <v>3</v>
      </c>
      <c r="L185" s="1098"/>
      <c r="M185" s="1098"/>
      <c r="N185" s="1191"/>
    </row>
    <row r="186" spans="1:14" ht="15" thickBot="1" x14ac:dyDescent="0.35">
      <c r="A186" s="1262"/>
      <c r="B186" s="61"/>
      <c r="C186" s="67" t="s">
        <v>32</v>
      </c>
      <c r="D186" s="67" t="s">
        <v>159</v>
      </c>
      <c r="E186" s="67" t="s">
        <v>160</v>
      </c>
      <c r="F186" s="69" t="s">
        <v>161</v>
      </c>
      <c r="G186" s="67" t="s">
        <v>32</v>
      </c>
      <c r="H186" s="67" t="s">
        <v>159</v>
      </c>
      <c r="I186" s="67" t="s">
        <v>160</v>
      </c>
      <c r="J186" s="69" t="s">
        <v>161</v>
      </c>
      <c r="K186" s="67" t="s">
        <v>32</v>
      </c>
      <c r="L186" s="67" t="s">
        <v>159</v>
      </c>
      <c r="M186" s="67" t="s">
        <v>160</v>
      </c>
      <c r="N186" s="69" t="s">
        <v>161</v>
      </c>
    </row>
    <row r="187" spans="1:14" ht="43.8" customHeight="1" thickBot="1" x14ac:dyDescent="0.35">
      <c r="A187" s="1262"/>
      <c r="B187" s="62"/>
      <c r="C187" s="67" t="s">
        <v>32</v>
      </c>
      <c r="D187" s="67" t="s">
        <v>159</v>
      </c>
      <c r="E187" s="67" t="s">
        <v>160</v>
      </c>
      <c r="F187" s="69" t="s">
        <v>161</v>
      </c>
      <c r="G187" s="67" t="s">
        <v>32</v>
      </c>
      <c r="H187" s="67" t="s">
        <v>159</v>
      </c>
      <c r="I187" s="67" t="s">
        <v>160</v>
      </c>
      <c r="J187" s="69" t="s">
        <v>161</v>
      </c>
      <c r="K187" s="67" t="s">
        <v>32</v>
      </c>
      <c r="L187" s="67" t="s">
        <v>159</v>
      </c>
      <c r="M187" s="67" t="s">
        <v>160</v>
      </c>
      <c r="N187" s="69" t="s">
        <v>161</v>
      </c>
    </row>
    <row r="188" spans="1:14" x14ac:dyDescent="0.3">
      <c r="A188" s="1254" t="s">
        <v>4</v>
      </c>
      <c r="B188" s="1255"/>
      <c r="C188" s="984">
        <f>(D109-C109)/C109*100</f>
        <v>-48.136831588737053</v>
      </c>
      <c r="D188" s="985">
        <f>(F109-C109)/C109*100</f>
        <v>-57.466818803748097</v>
      </c>
      <c r="E188" s="985">
        <f>(F109-D109)/D109*100</f>
        <v>-17.989620574328217</v>
      </c>
      <c r="F188" s="985">
        <f>(F109-E109)/E109*100</f>
        <v>-9.8566870410948404</v>
      </c>
      <c r="G188" s="984">
        <f>(H109-G109)/G109*100</f>
        <v>-31.013131849563074</v>
      </c>
      <c r="H188" s="985">
        <f>(J109-G109)/G109*100</f>
        <v>-51.658067959437815</v>
      </c>
      <c r="I188" s="985">
        <f>(J109-H109)/H109*100</f>
        <v>-29.925892656635973</v>
      </c>
      <c r="J188" s="985">
        <f>(J109-I109)/I109*100</f>
        <v>-24.520547945205465</v>
      </c>
      <c r="K188" s="984">
        <f>(L109-K109)/K109*100</f>
        <v>-44.089507522743176</v>
      </c>
      <c r="L188" s="985">
        <f>(N109-K109)/K109*100</f>
        <v>-54.213458055990607</v>
      </c>
      <c r="M188" s="985">
        <f>(N109-L109)/L109*100</f>
        <v>-18.107425072969313</v>
      </c>
      <c r="N188" s="986">
        <f>(N109-M109)/M109*100</f>
        <v>-12.676354673479088</v>
      </c>
    </row>
    <row r="189" spans="1:14" x14ac:dyDescent="0.3">
      <c r="A189" s="1258" t="s">
        <v>5</v>
      </c>
      <c r="B189" s="1259"/>
      <c r="C189" s="984">
        <f t="shared" ref="C189:C191" si="54">(D110-C110)/C110*100</f>
        <v>-49.335016455524993</v>
      </c>
      <c r="D189" s="985">
        <f t="shared" ref="D189:D191" si="55">(F110-C110)/C110*100</f>
        <v>-28.953457497249936</v>
      </c>
      <c r="E189" s="985">
        <f t="shared" ref="E189:E191" si="56">(F110-D110)/D110*100</f>
        <v>40.228097459823736</v>
      </c>
      <c r="F189" s="985">
        <f t="shared" ref="F189:F191" si="57">(F110-E110)/E110*100</f>
        <v>88.251095716103492</v>
      </c>
      <c r="G189" s="984">
        <f t="shared" ref="G189:G191" si="58">(H110-G110)/G110*100</f>
        <v>-23.333333333333325</v>
      </c>
      <c r="H189" s="985">
        <f t="shared" ref="H189:H191" si="59">(J110-G110)/G110*100</f>
        <v>-63.108108108108105</v>
      </c>
      <c r="I189" s="985">
        <f t="shared" ref="I189:I191" si="60">(J110-H110)/H110*100</f>
        <v>-51.880141010575798</v>
      </c>
      <c r="J189" s="985">
        <f t="shared" ref="J189:J191" si="61">(J110-I110)/I110*100</f>
        <v>-37.714987714987721</v>
      </c>
      <c r="K189" s="984">
        <f t="shared" ref="K189:K191" si="62">(L110-K110)/K110*100</f>
        <v>-36.682097876127727</v>
      </c>
      <c r="L189" s="985">
        <f t="shared" ref="L189:L191" si="63">(N110-K110)/K110*100</f>
        <v>-39.835766620266952</v>
      </c>
      <c r="M189" s="985">
        <f t="shared" ref="M189:M191" si="64">(N110-L110)/L110*100</f>
        <v>-4.9806905130393204</v>
      </c>
      <c r="N189" s="986">
        <f t="shared" ref="N189:N191" si="65">(N110-M110)/M110*100</f>
        <v>24.999227489030346</v>
      </c>
    </row>
    <row r="190" spans="1:14" x14ac:dyDescent="0.3">
      <c r="A190" s="1258" t="s">
        <v>6</v>
      </c>
      <c r="B190" s="1259"/>
      <c r="C190" s="984">
        <f t="shared" si="54"/>
        <v>-60.492421547000639</v>
      </c>
      <c r="D190" s="985">
        <f t="shared" si="55"/>
        <v>-67.359949832775925</v>
      </c>
      <c r="E190" s="985">
        <f t="shared" si="56"/>
        <v>-17.382812500000011</v>
      </c>
      <c r="F190" s="985">
        <f t="shared" si="57"/>
        <v>-14.227484472049689</v>
      </c>
      <c r="G190" s="984">
        <f t="shared" si="58"/>
        <v>-25.032765399737873</v>
      </c>
      <c r="H190" s="985">
        <f t="shared" si="59"/>
        <v>-52.795031055900623</v>
      </c>
      <c r="I190" s="985">
        <f t="shared" si="60"/>
        <v>-37.032532684706602</v>
      </c>
      <c r="J190" s="985">
        <f t="shared" si="61"/>
        <v>-26.403162055335972</v>
      </c>
      <c r="K190" s="984">
        <f t="shared" si="62"/>
        <v>-43.177239447692976</v>
      </c>
      <c r="L190" s="985">
        <f t="shared" si="63"/>
        <v>-62.304039469626879</v>
      </c>
      <c r="M190" s="985">
        <f t="shared" si="64"/>
        <v>-33.660455486542439</v>
      </c>
      <c r="N190" s="986">
        <f t="shared" si="65"/>
        <v>-19.891619407687454</v>
      </c>
    </row>
    <row r="191" spans="1:14" ht="15" thickBot="1" x14ac:dyDescent="0.35">
      <c r="A191" s="1260" t="s">
        <v>7</v>
      </c>
      <c r="B191" s="1261"/>
      <c r="C191" s="987">
        <f t="shared" si="54"/>
        <v>-49.379469347961617</v>
      </c>
      <c r="D191" s="988">
        <f t="shared" si="55"/>
        <v>-53.423143356091629</v>
      </c>
      <c r="E191" s="988">
        <f t="shared" si="56"/>
        <v>-7.9882094400114321</v>
      </c>
      <c r="F191" s="988">
        <f t="shared" si="57"/>
        <v>2.9937772369546907</v>
      </c>
      <c r="G191" s="987">
        <f t="shared" si="58"/>
        <v>-25.937435259995862</v>
      </c>
      <c r="H191" s="988">
        <f t="shared" si="59"/>
        <v>-53.192510801728275</v>
      </c>
      <c r="I191" s="988">
        <f t="shared" si="60"/>
        <v>-36.800069829354513</v>
      </c>
      <c r="J191" s="988">
        <f t="shared" si="61"/>
        <v>-27.600242125696621</v>
      </c>
      <c r="K191" s="987">
        <f t="shared" si="62"/>
        <v>-41.795644223134758</v>
      </c>
      <c r="L191" s="988">
        <f t="shared" si="63"/>
        <v>-51.911549807253031</v>
      </c>
      <c r="M191" s="988">
        <f t="shared" si="64"/>
        <v>-17.37998032810302</v>
      </c>
      <c r="N191" s="989">
        <f t="shared" si="65"/>
        <v>-8.0111530762445682</v>
      </c>
    </row>
    <row r="192" spans="1:14" ht="15" thickBot="1" x14ac:dyDescent="0.35"/>
    <row r="193" spans="1:14" ht="15" customHeight="1" thickBot="1" x14ac:dyDescent="0.35">
      <c r="A193" s="1256" t="s">
        <v>369</v>
      </c>
      <c r="B193" s="58"/>
      <c r="C193" s="1097" t="s">
        <v>1</v>
      </c>
      <c r="D193" s="1098"/>
      <c r="E193" s="1098"/>
      <c r="F193" s="1099"/>
      <c r="G193" s="1097" t="s">
        <v>2</v>
      </c>
      <c r="H193" s="1098"/>
      <c r="I193" s="1098"/>
      <c r="J193" s="1099"/>
      <c r="K193" s="1097" t="s">
        <v>3</v>
      </c>
      <c r="L193" s="1098"/>
      <c r="M193" s="1098"/>
      <c r="N193" s="1191"/>
    </row>
    <row r="194" spans="1:14" ht="53.25" customHeight="1" thickBot="1" x14ac:dyDescent="0.35">
      <c r="A194" s="1262"/>
      <c r="B194" s="59"/>
      <c r="C194" s="67" t="s">
        <v>32</v>
      </c>
      <c r="D194" s="67" t="s">
        <v>159</v>
      </c>
      <c r="E194" s="67" t="s">
        <v>160</v>
      </c>
      <c r="F194" s="69" t="s">
        <v>161</v>
      </c>
      <c r="G194" s="67" t="s">
        <v>32</v>
      </c>
      <c r="H194" s="67" t="s">
        <v>159</v>
      </c>
      <c r="I194" s="67" t="s">
        <v>160</v>
      </c>
      <c r="J194" s="69" t="s">
        <v>161</v>
      </c>
      <c r="K194" s="67" t="s">
        <v>32</v>
      </c>
      <c r="L194" s="67" t="s">
        <v>159</v>
      </c>
      <c r="M194" s="67" t="s">
        <v>160</v>
      </c>
      <c r="N194" s="69" t="s">
        <v>161</v>
      </c>
    </row>
    <row r="195" spans="1:14" x14ac:dyDescent="0.3">
      <c r="A195" s="1254" t="s">
        <v>4</v>
      </c>
      <c r="B195" s="1255"/>
      <c r="C195" s="984">
        <f>(D116-C116)/C116*100</f>
        <v>3.8640595903165771</v>
      </c>
      <c r="D195" s="985">
        <f>(F116-C116)/C116*100</f>
        <v>5.3125329398123693</v>
      </c>
      <c r="E195" s="985">
        <f>(F116-D116)/D116*100</f>
        <v>1.3945857260049133</v>
      </c>
      <c r="F195" s="985">
        <f>(F116-E116)/E116*100</f>
        <v>0.54963084495488457</v>
      </c>
      <c r="G195" s="984">
        <f>(H116-G116)/G116*100</f>
        <v>4.3702329416615147</v>
      </c>
      <c r="H195" s="985">
        <f>(J116-G116)/G116*100</f>
        <v>5.9652212194585132</v>
      </c>
      <c r="I195" s="985">
        <f>(J116-H116)/H116*100</f>
        <v>1.5282022784106737</v>
      </c>
      <c r="J195" s="985">
        <f>(J116-I116)/I116*100</f>
        <v>1.1964107676969145</v>
      </c>
      <c r="K195" s="984">
        <f>(L116-K116)/K116*100</f>
        <v>4.0642076502732101</v>
      </c>
      <c r="L195" s="985">
        <f>(N116-K116)/K116*100</f>
        <v>5.580018939393935</v>
      </c>
      <c r="M195" s="985">
        <f>(N116-L116)/L116*100</f>
        <v>1.4566115702479434</v>
      </c>
      <c r="N195" s="986">
        <f>(N116-M116)/M116*100</f>
        <v>0.77496274217586225</v>
      </c>
    </row>
    <row r="196" spans="1:14" x14ac:dyDescent="0.3">
      <c r="A196" s="1258" t="s">
        <v>5</v>
      </c>
      <c r="B196" s="1259"/>
      <c r="C196" s="984">
        <f t="shared" ref="C196:C198" si="66">(D117-C117)/C117*100</f>
        <v>1.3133208255159428</v>
      </c>
      <c r="D196" s="985">
        <f t="shared" ref="D196:D198" si="67">(F117-C117)/C117*100</f>
        <v>4.5296167247386592</v>
      </c>
      <c r="E196" s="985">
        <f t="shared" ref="E196:E198" si="68">(F117-D117)/D117*100</f>
        <v>3.1746031746031633</v>
      </c>
      <c r="F196" s="985">
        <f t="shared" ref="F196:F198" si="69">(F117-E117)/E117*100</f>
        <v>3.8961038961038947</v>
      </c>
      <c r="G196" s="984">
        <f t="shared" ref="G196:G198" si="70">(H117-G117)/G117*100</f>
        <v>0</v>
      </c>
      <c r="H196" s="985">
        <f t="shared" ref="H196:H198" si="71">(J117-G117)/G117*100</f>
        <v>0</v>
      </c>
      <c r="I196" s="985">
        <f t="shared" ref="I196:I198" si="72">(J117-H117)/H117*100</f>
        <v>0</v>
      </c>
      <c r="J196" s="985">
        <f t="shared" ref="J196:J198" si="73">(J117-I117)/I117*100</f>
        <v>0</v>
      </c>
      <c r="K196" s="984">
        <f t="shared" ref="K196:K198" si="74">(L117-K117)/K117*100</f>
        <v>2.0084224165856632</v>
      </c>
      <c r="L196" s="985">
        <f t="shared" ref="L196:L198" si="75">(N117-K117)/K117*100</f>
        <v>2.4819624819624697</v>
      </c>
      <c r="M196" s="985">
        <f t="shared" ref="M196:M198" si="76">(N117-L117)/L117*100</f>
        <v>0.46421663442940669</v>
      </c>
      <c r="N196" s="986">
        <f t="shared" ref="N196:N198" si="77">(N117-M117)/M117*100</f>
        <v>0.74380165289255207</v>
      </c>
    </row>
    <row r="197" spans="1:14" x14ac:dyDescent="0.3">
      <c r="A197" s="1258" t="s">
        <v>6</v>
      </c>
      <c r="B197" s="1259"/>
      <c r="C197" s="984">
        <f t="shared" si="66"/>
        <v>11.538461538461529</v>
      </c>
      <c r="D197" s="985">
        <f t="shared" si="67"/>
        <v>5.6680161943319671</v>
      </c>
      <c r="E197" s="985">
        <f t="shared" si="68"/>
        <v>-5.2631578947368496</v>
      </c>
      <c r="F197" s="985">
        <f t="shared" si="69"/>
        <v>12.781954887218037</v>
      </c>
      <c r="G197" s="984">
        <f t="shared" si="70"/>
        <v>9.5238095238095273</v>
      </c>
      <c r="H197" s="985">
        <f t="shared" si="71"/>
        <v>4.047619047619051</v>
      </c>
      <c r="I197" s="985">
        <f t="shared" si="72"/>
        <v>-5</v>
      </c>
      <c r="J197" s="985">
        <f t="shared" si="73"/>
        <v>-1.2000000000000068</v>
      </c>
      <c r="K197" s="984">
        <f t="shared" si="74"/>
        <v>10.638297872340424</v>
      </c>
      <c r="L197" s="985">
        <f t="shared" si="75"/>
        <v>4.9645390070921849</v>
      </c>
      <c r="M197" s="985">
        <f t="shared" si="76"/>
        <v>-5.1282051282051384</v>
      </c>
      <c r="N197" s="986">
        <f t="shared" si="77"/>
        <v>5.1839464882942954</v>
      </c>
    </row>
    <row r="198" spans="1:14" ht="15" thickBot="1" x14ac:dyDescent="0.35">
      <c r="A198" s="1260" t="s">
        <v>7</v>
      </c>
      <c r="B198" s="1261"/>
      <c r="C198" s="987">
        <f t="shared" si="66"/>
        <v>4.2356719863494892</v>
      </c>
      <c r="D198" s="988">
        <f t="shared" si="67"/>
        <v>5.0289664573292505</v>
      </c>
      <c r="E198" s="988">
        <f t="shared" si="68"/>
        <v>0.76105852810509012</v>
      </c>
      <c r="F198" s="988">
        <f t="shared" si="69"/>
        <v>2.5089062381566047</v>
      </c>
      <c r="G198" s="987">
        <f t="shared" si="70"/>
        <v>4.7619047619047556</v>
      </c>
      <c r="H198" s="988">
        <f t="shared" si="71"/>
        <v>4.3478260869565171</v>
      </c>
      <c r="I198" s="988">
        <f t="shared" si="72"/>
        <v>-0.39525691699604565</v>
      </c>
      <c r="J198" s="988">
        <f t="shared" si="73"/>
        <v>0.37807183364838726</v>
      </c>
      <c r="K198" s="987">
        <f t="shared" si="74"/>
        <v>4.6428144070838844</v>
      </c>
      <c r="L198" s="988">
        <f t="shared" si="75"/>
        <v>4.8547376416228891</v>
      </c>
      <c r="M198" s="988">
        <f t="shared" si="76"/>
        <v>0.20252057987906968</v>
      </c>
      <c r="N198" s="989">
        <f t="shared" si="77"/>
        <v>1.5260158117300979</v>
      </c>
    </row>
    <row r="199" spans="1:14" ht="15" thickBot="1" x14ac:dyDescent="0.35">
      <c r="A199" s="11"/>
    </row>
    <row r="200" spans="1:14" ht="15" customHeight="1" thickBot="1" x14ac:dyDescent="0.35">
      <c r="A200" s="1256" t="s">
        <v>370</v>
      </c>
      <c r="B200" s="58"/>
      <c r="C200" s="1097" t="s">
        <v>1</v>
      </c>
      <c r="D200" s="1098"/>
      <c r="E200" s="1098"/>
      <c r="F200" s="1099"/>
      <c r="G200" s="1097" t="s">
        <v>2</v>
      </c>
      <c r="H200" s="1098"/>
      <c r="I200" s="1098"/>
      <c r="J200" s="1099"/>
      <c r="K200" s="1097" t="s">
        <v>3</v>
      </c>
      <c r="L200" s="1098"/>
      <c r="M200" s="1098"/>
      <c r="N200" s="1191"/>
    </row>
    <row r="201" spans="1:14" ht="66" customHeight="1" thickBot="1" x14ac:dyDescent="0.35">
      <c r="A201" s="1262"/>
      <c r="B201" s="59"/>
      <c r="C201" s="67" t="s">
        <v>32</v>
      </c>
      <c r="D201" s="67" t="s">
        <v>159</v>
      </c>
      <c r="E201" s="67" t="s">
        <v>160</v>
      </c>
      <c r="F201" s="69" t="s">
        <v>161</v>
      </c>
      <c r="G201" s="67" t="s">
        <v>32</v>
      </c>
      <c r="H201" s="67" t="s">
        <v>159</v>
      </c>
      <c r="I201" s="67" t="s">
        <v>160</v>
      </c>
      <c r="J201" s="69" t="s">
        <v>161</v>
      </c>
      <c r="K201" s="67" t="s">
        <v>32</v>
      </c>
      <c r="L201" s="67" t="s">
        <v>159</v>
      </c>
      <c r="M201" s="67" t="s">
        <v>160</v>
      </c>
      <c r="N201" s="69" t="s">
        <v>161</v>
      </c>
    </row>
    <row r="202" spans="1:14" x14ac:dyDescent="0.3">
      <c r="A202" s="1254" t="s">
        <v>4</v>
      </c>
      <c r="B202" s="1255"/>
      <c r="C202" s="984">
        <f>(D123-C123)/C123*100</f>
        <v>-50.066299530527644</v>
      </c>
      <c r="D202" s="985">
        <f>(F123-C123)/C123*100</f>
        <v>-59.612422179076987</v>
      </c>
      <c r="E202" s="985">
        <f>(F123-D123)/D123*100</f>
        <v>-19.117595048629536</v>
      </c>
      <c r="F202" s="985">
        <f>(F123-E123)/E123*100</f>
        <v>-10.349434203389578</v>
      </c>
      <c r="G202" s="984">
        <f>(H123-G123)/G123*100</f>
        <v>-33.9017781161822</v>
      </c>
      <c r="H202" s="985">
        <f>(J123-G123)/G123*100</f>
        <v>-54.379435550420865</v>
      </c>
      <c r="I202" s="985">
        <f>(J123-H123)/H123*100</f>
        <v>-30.980647966949341</v>
      </c>
      <c r="J202" s="985">
        <f>(J123-I123)/I123*100</f>
        <v>-25.412915851272029</v>
      </c>
      <c r="K202" s="984">
        <f>(L123-K123)/K123*100</f>
        <v>-46.273081072068265</v>
      </c>
      <c r="L202" s="985">
        <f>(N123-K123)/K123*100</f>
        <v>-56.633326642712355</v>
      </c>
      <c r="M202" s="985">
        <f>(N123-L123)/L123*100</f>
        <v>-19.28315596236056</v>
      </c>
      <c r="N202" s="986">
        <f>(N123-M123)/M123*100</f>
        <v>-13.347876347093271</v>
      </c>
    </row>
    <row r="203" spans="1:14" x14ac:dyDescent="0.3">
      <c r="A203" s="1258" t="s">
        <v>5</v>
      </c>
      <c r="B203" s="1259"/>
      <c r="C203" s="984">
        <f t="shared" ref="C203:C205" si="78">(D124-C124)/C124*100</f>
        <v>-49.991784760731157</v>
      </c>
      <c r="D203" s="985">
        <f t="shared" ref="D203:D205" si="79">(F124-C124)/C124*100</f>
        <v>-32.032141005702428</v>
      </c>
      <c r="E203" s="985">
        <f t="shared" ref="E203:E205" si="80">(F124-D124)/D124*100</f>
        <v>35.913386768752254</v>
      </c>
      <c r="F203" s="985">
        <f t="shared" ref="F203:F205" si="81">(F124-E124)/E124*100</f>
        <v>81.191679626749618</v>
      </c>
      <c r="G203" s="984">
        <f t="shared" ref="G203:G205" si="82">(H124-G124)/G124*100</f>
        <v>-23.333333333333325</v>
      </c>
      <c r="H203" s="985">
        <f t="shared" ref="H203:H205" si="83">(J124-G124)/G124*100</f>
        <v>-63.108108108108105</v>
      </c>
      <c r="I203" s="985">
        <f t="shared" ref="I203:I205" si="84">(J124-H124)/H124*100</f>
        <v>-51.880141010575798</v>
      </c>
      <c r="J203" s="985">
        <f t="shared" ref="J203:J205" si="85">(J124-I124)/I124*100</f>
        <v>-37.714987714987721</v>
      </c>
      <c r="K203" s="984">
        <f t="shared" ref="K203:K205" si="86">(L124-K124)/K124*100</f>
        <v>-37.928750760116323</v>
      </c>
      <c r="L203" s="985">
        <f t="shared" ref="L203:L205" si="87">(N124-K124)/K124*100</f>
        <v>-41.292855910792738</v>
      </c>
      <c r="M203" s="985">
        <f t="shared" ref="M203:M205" si="88">(N124-L124)/L124*100</f>
        <v>-5.4197477767449636</v>
      </c>
      <c r="N203" s="986">
        <f t="shared" ref="N203:N205" si="89">(N124-M124)/M124*100</f>
        <v>24.076345579759412</v>
      </c>
    </row>
    <row r="204" spans="1:14" x14ac:dyDescent="0.3">
      <c r="A204" s="1258" t="s">
        <v>6</v>
      </c>
      <c r="B204" s="1259"/>
      <c r="C204" s="984">
        <f t="shared" si="78"/>
        <v>-64.579412421448851</v>
      </c>
      <c r="D204" s="985">
        <f t="shared" si="79"/>
        <v>-69.110757121439278</v>
      </c>
      <c r="E204" s="985">
        <f t="shared" si="80"/>
        <v>-12.792968750000016</v>
      </c>
      <c r="F204" s="985">
        <f t="shared" si="81"/>
        <v>-23.948369565217398</v>
      </c>
      <c r="G204" s="984">
        <f t="shared" si="82"/>
        <v>-31.551655364978064</v>
      </c>
      <c r="H204" s="985">
        <f t="shared" si="83"/>
        <v>-54.631379962192817</v>
      </c>
      <c r="I204" s="985">
        <f t="shared" si="84"/>
        <v>-33.71845545758589</v>
      </c>
      <c r="J204" s="985">
        <f t="shared" si="85"/>
        <v>-25.509273335360284</v>
      </c>
      <c r="K204" s="984">
        <f t="shared" si="86"/>
        <v>-48.640966423876357</v>
      </c>
      <c r="L204" s="985">
        <f t="shared" si="87"/>
        <v>-64.08695652173914</v>
      </c>
      <c r="M204" s="985">
        <f t="shared" si="88"/>
        <v>-30.074534161490678</v>
      </c>
      <c r="N204" s="986">
        <f t="shared" si="89"/>
        <v>-23.839727195225908</v>
      </c>
    </row>
    <row r="205" spans="1:14" ht="15" thickBot="1" x14ac:dyDescent="0.35">
      <c r="A205" s="1260" t="s">
        <v>7</v>
      </c>
      <c r="B205" s="1261"/>
      <c r="C205" s="987">
        <f t="shared" si="78"/>
        <v>-51.436461542006896</v>
      </c>
      <c r="D205" s="988">
        <f t="shared" si="79"/>
        <v>-55.653322873712717</v>
      </c>
      <c r="E205" s="988">
        <f t="shared" si="80"/>
        <v>-8.6831838568628097</v>
      </c>
      <c r="F205" s="988">
        <f t="shared" si="81"/>
        <v>0.4730037775172628</v>
      </c>
      <c r="G205" s="987">
        <f t="shared" si="82"/>
        <v>-29.303915475450594</v>
      </c>
      <c r="H205" s="988">
        <f t="shared" si="83"/>
        <v>-55.14282285165627</v>
      </c>
      <c r="I205" s="988">
        <f t="shared" si="84"/>
        <v>-36.549276455661477</v>
      </c>
      <c r="J205" s="988">
        <f t="shared" si="85"/>
        <v>-27.872934245750503</v>
      </c>
      <c r="K205" s="987">
        <f t="shared" si="86"/>
        <v>-44.378067326785278</v>
      </c>
      <c r="L205" s="988">
        <f t="shared" si="87"/>
        <v>-54.138028214704256</v>
      </c>
      <c r="M205" s="988">
        <f t="shared" si="88"/>
        <v>-17.546964693333962</v>
      </c>
      <c r="N205" s="989">
        <f t="shared" si="89"/>
        <v>-9.393817743877964</v>
      </c>
    </row>
    <row r="206" spans="1:14" ht="15" thickBot="1" x14ac:dyDescent="0.35"/>
    <row r="207" spans="1:14" ht="15" customHeight="1" thickBot="1" x14ac:dyDescent="0.35">
      <c r="A207" s="1256" t="s">
        <v>269</v>
      </c>
      <c r="B207" s="58"/>
      <c r="C207" s="1097" t="s">
        <v>1</v>
      </c>
      <c r="D207" s="1098"/>
      <c r="E207" s="1098"/>
      <c r="F207" s="1099"/>
      <c r="G207" s="1097" t="s">
        <v>2</v>
      </c>
      <c r="H207" s="1098"/>
      <c r="I207" s="1098"/>
      <c r="J207" s="1099"/>
      <c r="K207" s="1097" t="s">
        <v>3</v>
      </c>
      <c r="L207" s="1098"/>
      <c r="M207" s="1098"/>
      <c r="N207" s="1191"/>
    </row>
    <row r="208" spans="1:14" ht="32.25" customHeight="1" thickBot="1" x14ac:dyDescent="0.35">
      <c r="A208" s="1262"/>
      <c r="B208" s="59"/>
      <c r="C208" s="67" t="s">
        <v>32</v>
      </c>
      <c r="D208" s="67" t="s">
        <v>159</v>
      </c>
      <c r="E208" s="67" t="s">
        <v>160</v>
      </c>
      <c r="F208" s="69" t="s">
        <v>161</v>
      </c>
      <c r="G208" s="67" t="s">
        <v>32</v>
      </c>
      <c r="H208" s="67" t="s">
        <v>159</v>
      </c>
      <c r="I208" s="67" t="s">
        <v>160</v>
      </c>
      <c r="J208" s="69" t="s">
        <v>161</v>
      </c>
      <c r="K208" s="67" t="s">
        <v>32</v>
      </c>
      <c r="L208" s="67" t="s">
        <v>159</v>
      </c>
      <c r="M208" s="67" t="s">
        <v>160</v>
      </c>
      <c r="N208" s="69" t="s">
        <v>161</v>
      </c>
    </row>
    <row r="209" spans="1:14" x14ac:dyDescent="0.3">
      <c r="A209" s="1254" t="s">
        <v>4</v>
      </c>
      <c r="B209" s="1255"/>
      <c r="C209" s="984">
        <f>(D130-C130)/C130*100</f>
        <v>-35.41908072614909</v>
      </c>
      <c r="D209" s="985">
        <f>(F130-C130)/C130*100</f>
        <v>-55.649867374005304</v>
      </c>
      <c r="E209" s="985">
        <f>(F130-D130)/D130*100</f>
        <v>-31.326259946949602</v>
      </c>
      <c r="F209" s="985">
        <f>(F130-E130)/E130*100</f>
        <v>0.64544650751547017</v>
      </c>
      <c r="G209" s="984">
        <f>(H130-G130)/G130*100</f>
        <v>-100</v>
      </c>
      <c r="H209" s="985">
        <f>(J130-G130)/G130*100</f>
        <v>-100</v>
      </c>
      <c r="I209" s="985" t="s">
        <v>36</v>
      </c>
      <c r="J209" s="985">
        <f>(J130-I130)/I130*100</f>
        <v>-100</v>
      </c>
      <c r="K209" s="984">
        <f>(L130-K130)/K130*100</f>
        <v>-45.783764870538846</v>
      </c>
      <c r="L209" s="985">
        <f>(N130-K130)/K130*100</f>
        <v>-63.598277212216139</v>
      </c>
      <c r="M209" s="985">
        <f>(N130-L130)/L130*100</f>
        <v>-32.858261550508992</v>
      </c>
      <c r="N209" s="986">
        <f>(N130-M130)/M130*100</f>
        <v>-25.55794831636647</v>
      </c>
    </row>
    <row r="210" spans="1:14" x14ac:dyDescent="0.3">
      <c r="A210" s="1258" t="s">
        <v>5</v>
      </c>
      <c r="B210" s="1259"/>
      <c r="C210" s="984">
        <f t="shared" ref="C210:C212" si="90">(D131-C131)/C131*100</f>
        <v>-100</v>
      </c>
      <c r="D210" s="985">
        <f t="shared" ref="D210:D212" si="91">(F131-C131)/C131*100</f>
        <v>-100</v>
      </c>
      <c r="E210" s="985" t="s">
        <v>36</v>
      </c>
      <c r="F210" s="985">
        <f>(F131-E131)/E131*100</f>
        <v>-100</v>
      </c>
      <c r="G210" s="984">
        <f t="shared" ref="G210:G212" si="92">(H131-G131)/G131*100</f>
        <v>-63.333333333333329</v>
      </c>
      <c r="H210" s="985">
        <f t="shared" ref="H210:H212" si="93">(J131-G131)/G131*100</f>
        <v>-68.783783783783775</v>
      </c>
      <c r="I210" s="985">
        <f t="shared" ref="I210:I212" si="94">(J131-H131)/H131*100</f>
        <v>-14.864864864864854</v>
      </c>
      <c r="J210" s="985">
        <v>0</v>
      </c>
      <c r="K210" s="984">
        <f t="shared" ref="K210:K212" si="95">(L131-K131)/K131*100</f>
        <v>-87.875295337981896</v>
      </c>
      <c r="L210" s="985">
        <f t="shared" ref="L210:L212" si="96">(N131-K131)/K131*100</f>
        <v>-89.7834320675925</v>
      </c>
      <c r="M210" s="985">
        <f t="shared" ref="M210:M212" si="97">(N131-L131)/L131*100</f>
        <v>-15.737593473827328</v>
      </c>
      <c r="N210" s="986">
        <f>(N131-M131)/M131*100</f>
        <v>3.7729435757987781</v>
      </c>
    </row>
    <row r="211" spans="1:14" x14ac:dyDescent="0.3">
      <c r="A211" s="1258" t="s">
        <v>6</v>
      </c>
      <c r="B211" s="1259"/>
      <c r="C211" s="984">
        <f t="shared" si="90"/>
        <v>-100</v>
      </c>
      <c r="D211" s="985">
        <f t="shared" si="91"/>
        <v>-100</v>
      </c>
      <c r="E211" s="985" t="s">
        <v>36</v>
      </c>
      <c r="F211" s="985" t="s">
        <v>36</v>
      </c>
      <c r="G211" s="984">
        <f t="shared" si="92"/>
        <v>-79.816513761467903</v>
      </c>
      <c r="H211" s="985">
        <f t="shared" si="93"/>
        <v>-100</v>
      </c>
      <c r="I211" s="985">
        <f t="shared" si="94"/>
        <v>-100</v>
      </c>
      <c r="J211" s="985">
        <v>0</v>
      </c>
      <c r="K211" s="984">
        <f t="shared" si="95"/>
        <v>-93.641262509622777</v>
      </c>
      <c r="L211" s="985">
        <f t="shared" si="96"/>
        <v>-100</v>
      </c>
      <c r="M211" s="985">
        <f t="shared" si="97"/>
        <v>-100</v>
      </c>
      <c r="N211" s="986">
        <v>0</v>
      </c>
    </row>
    <row r="212" spans="1:14" ht="15" thickBot="1" x14ac:dyDescent="0.35">
      <c r="A212" s="1260" t="s">
        <v>7</v>
      </c>
      <c r="B212" s="1261"/>
      <c r="C212" s="987">
        <f t="shared" si="90"/>
        <v>-81.096545669219807</v>
      </c>
      <c r="D212" s="988">
        <f t="shared" si="91"/>
        <v>-87.441096016366686</v>
      </c>
      <c r="E212" s="988">
        <f>(F133-D133)/D133*100</f>
        <v>-33.56291520125049</v>
      </c>
      <c r="F212" s="988">
        <f>(F133-E133)/E133*100</f>
        <v>-24.194021101992959</v>
      </c>
      <c r="G212" s="987">
        <f t="shared" si="92"/>
        <v>-73.068158276362141</v>
      </c>
      <c r="H212" s="988">
        <f t="shared" si="93"/>
        <v>-89.598335733717391</v>
      </c>
      <c r="I212" s="988">
        <f t="shared" si="94"/>
        <v>-61.3778204512722</v>
      </c>
      <c r="J212" s="988">
        <f>(J133-I133)/I133*100</f>
        <v>-7.4891982717234784</v>
      </c>
      <c r="K212" s="987">
        <f t="shared" si="95"/>
        <v>-79.029242775062173</v>
      </c>
      <c r="L212" s="988">
        <f t="shared" si="96"/>
        <v>-87.805042251484238</v>
      </c>
      <c r="M212" s="988">
        <f t="shared" si="97"/>
        <v>-41.847794918850717</v>
      </c>
      <c r="N212" s="989">
        <f>(N133-M133)/M133*100</f>
        <v>-19.958708493433491</v>
      </c>
    </row>
    <row r="213" spans="1:14" ht="15" thickBot="1" x14ac:dyDescent="0.35"/>
    <row r="214" spans="1:14" ht="15" customHeight="1" thickBot="1" x14ac:dyDescent="0.35">
      <c r="A214" s="1256" t="s">
        <v>275</v>
      </c>
      <c r="B214" s="58"/>
      <c r="C214" s="869" t="s">
        <v>1</v>
      </c>
      <c r="D214" s="870"/>
      <c r="E214" s="870"/>
      <c r="F214" s="873"/>
      <c r="G214" s="63" t="s">
        <v>2</v>
      </c>
      <c r="H214" s="30"/>
      <c r="I214" s="30"/>
      <c r="J214" s="64"/>
      <c r="K214" s="1206" t="s">
        <v>3</v>
      </c>
      <c r="L214" s="1098"/>
      <c r="M214" s="1098"/>
      <c r="N214" s="1191"/>
    </row>
    <row r="215" spans="1:14" ht="30.75" customHeight="1" thickBot="1" x14ac:dyDescent="0.35">
      <c r="A215" s="1262"/>
      <c r="B215" s="59"/>
      <c r="C215" s="67" t="s">
        <v>32</v>
      </c>
      <c r="D215" s="67" t="s">
        <v>159</v>
      </c>
      <c r="E215" s="67" t="s">
        <v>160</v>
      </c>
      <c r="F215" s="69" t="s">
        <v>161</v>
      </c>
      <c r="G215" s="67" t="s">
        <v>32</v>
      </c>
      <c r="H215" s="67" t="s">
        <v>159</v>
      </c>
      <c r="I215" s="67" t="s">
        <v>160</v>
      </c>
      <c r="J215" s="69" t="s">
        <v>161</v>
      </c>
      <c r="K215" s="67" t="s">
        <v>32</v>
      </c>
      <c r="L215" s="67" t="s">
        <v>159</v>
      </c>
      <c r="M215" s="67" t="s">
        <v>160</v>
      </c>
      <c r="N215" s="69" t="s">
        <v>161</v>
      </c>
    </row>
    <row r="216" spans="1:14" x14ac:dyDescent="0.3">
      <c r="A216" s="1254" t="s">
        <v>4</v>
      </c>
      <c r="B216" s="1255"/>
      <c r="C216" s="984">
        <f>(D137-C137)/C137*100</f>
        <v>29.33333333333335</v>
      </c>
      <c r="D216" s="985">
        <f>(F137-C137)/C137*100</f>
        <v>9.811320754717002</v>
      </c>
      <c r="E216" s="985">
        <f>(F137-D137)/D137*100</f>
        <v>-15.094339622641506</v>
      </c>
      <c r="F216" s="985">
        <f>(F137-E137)/E137*100</f>
        <v>12.26415094339624</v>
      </c>
      <c r="G216" s="984">
        <f>(H137-G137)/G137*100</f>
        <v>-100</v>
      </c>
      <c r="H216" s="985">
        <f>(J137-G137)/G137*100</f>
        <v>-100</v>
      </c>
      <c r="I216" s="985" t="s">
        <v>36</v>
      </c>
      <c r="J216" s="985">
        <f>(J137-I137)/I137*100</f>
        <v>-100</v>
      </c>
      <c r="K216" s="984">
        <f>(L137-K137)/K137*100</f>
        <v>0.91074681238618038</v>
      </c>
      <c r="L216" s="985">
        <f>(N137-K137)/K137*100</f>
        <v>-16.060606060606052</v>
      </c>
      <c r="M216" s="985">
        <f>(N137-L137)/L137*100</f>
        <v>-16.818181818181831</v>
      </c>
      <c r="N216" s="986">
        <f>(N137-M137)/M137*100</f>
        <v>-14.09090909090909</v>
      </c>
    </row>
    <row r="217" spans="1:14" x14ac:dyDescent="0.3">
      <c r="A217" s="1258" t="s">
        <v>5</v>
      </c>
      <c r="B217" s="1259"/>
      <c r="C217" s="984">
        <f t="shared" ref="C217:C219" si="98">(D138-C138)/C138*100</f>
        <v>-100</v>
      </c>
      <c r="D217" s="985">
        <f t="shared" ref="D217:D219" si="99">(F138-C138)/C138*100</f>
        <v>-100</v>
      </c>
      <c r="E217" s="985" t="s">
        <v>36</v>
      </c>
      <c r="F217" s="985">
        <f t="shared" ref="F217:F219" si="100">(F138-E138)/E138*100</f>
        <v>-100</v>
      </c>
      <c r="G217" s="984">
        <f t="shared" ref="G217:G219" si="101">(H138-G138)/G138*100</f>
        <v>-52.173913043478272</v>
      </c>
      <c r="H217" s="985">
        <f t="shared" ref="H217:H219" si="102">(J138-G138)/G138*100</f>
        <v>-15.38461538461539</v>
      </c>
      <c r="I217" s="985">
        <f t="shared" ref="I217:I219" si="103">(J138-H138)/H138*100</f>
        <v>76.923076923076934</v>
      </c>
      <c r="J217" s="985" t="s">
        <v>36</v>
      </c>
      <c r="K217" s="984">
        <f t="shared" ref="K217:K219" si="104">(L138-K138)/K138*100</f>
        <v>-80.466472303206999</v>
      </c>
      <c r="L217" s="985">
        <f t="shared" ref="L217:L219" si="105">(N138-K138)/K138*100</f>
        <v>-82.597402597402592</v>
      </c>
      <c r="M217" s="985">
        <f t="shared" ref="M217:M219" si="106">(N138-L138)/L138*100</f>
        <v>-10.909090909090914</v>
      </c>
      <c r="N217" s="986">
        <f t="shared" ref="N217:N219" si="107">(N138-M138)/M138*100</f>
        <v>-16.36363636363636</v>
      </c>
    </row>
    <row r="218" spans="1:14" x14ac:dyDescent="0.3">
      <c r="A218" s="1258" t="s">
        <v>6</v>
      </c>
      <c r="B218" s="1259"/>
      <c r="C218" s="984">
        <f t="shared" si="98"/>
        <v>-100</v>
      </c>
      <c r="D218" s="985">
        <f t="shared" si="99"/>
        <v>-100</v>
      </c>
      <c r="E218" s="985" t="s">
        <v>36</v>
      </c>
      <c r="F218" s="985" t="s">
        <v>36</v>
      </c>
      <c r="G218" s="984">
        <f t="shared" si="101"/>
        <v>-70.512820512820511</v>
      </c>
      <c r="H218" s="985">
        <f t="shared" si="102"/>
        <v>-100</v>
      </c>
      <c r="I218" s="985">
        <f t="shared" si="103"/>
        <v>-100</v>
      </c>
      <c r="J218" s="985" t="s">
        <v>36</v>
      </c>
      <c r="K218" s="984">
        <f t="shared" si="104"/>
        <v>-87.619047619047635</v>
      </c>
      <c r="L218" s="985">
        <f t="shared" si="105"/>
        <v>-100</v>
      </c>
      <c r="M218" s="985">
        <f t="shared" si="106"/>
        <v>-100</v>
      </c>
      <c r="N218" s="986" t="s">
        <v>36</v>
      </c>
    </row>
    <row r="219" spans="1:14" ht="15" thickBot="1" x14ac:dyDescent="0.35">
      <c r="A219" s="1260" t="s">
        <v>7</v>
      </c>
      <c r="B219" s="1261"/>
      <c r="C219" s="987">
        <f t="shared" si="98"/>
        <v>-61.074800290486564</v>
      </c>
      <c r="D219" s="988">
        <f t="shared" si="99"/>
        <v>-71.680169073617478</v>
      </c>
      <c r="E219" s="988">
        <f t="shared" ref="E219" si="108">(F140-D140)/D140*100</f>
        <v>-27.245508982035926</v>
      </c>
      <c r="F219" s="988">
        <f t="shared" si="100"/>
        <v>-24.550898203592816</v>
      </c>
      <c r="G219" s="987">
        <f t="shared" si="101"/>
        <v>-61.904761904761905</v>
      </c>
      <c r="H219" s="988">
        <f t="shared" si="102"/>
        <v>-76.811594202898547</v>
      </c>
      <c r="I219" s="988">
        <f t="shared" si="103"/>
        <v>-39.130434782608695</v>
      </c>
      <c r="J219" s="988">
        <f t="shared" ref="J219" si="109">(J140-I140)/I140*100</f>
        <v>28.260869565217391</v>
      </c>
      <c r="K219" s="987">
        <f t="shared" si="104"/>
        <v>-62.297683275150753</v>
      </c>
      <c r="L219" s="988">
        <f t="shared" si="105"/>
        <v>-73.409434278999484</v>
      </c>
      <c r="M219" s="988">
        <f t="shared" si="106"/>
        <v>-29.472329472329474</v>
      </c>
      <c r="N219" s="989">
        <f t="shared" si="107"/>
        <v>-11.660231660231664</v>
      </c>
    </row>
    <row r="220" spans="1:14" ht="15" thickBot="1" x14ac:dyDescent="0.35"/>
    <row r="221" spans="1:14" ht="15" customHeight="1" thickBot="1" x14ac:dyDescent="0.35">
      <c r="A221" s="1256" t="s">
        <v>271</v>
      </c>
      <c r="B221" s="58"/>
      <c r="C221" s="1097" t="s">
        <v>1</v>
      </c>
      <c r="D221" s="1098"/>
      <c r="E221" s="1098"/>
      <c r="F221" s="1099"/>
      <c r="G221" s="1097" t="s">
        <v>2</v>
      </c>
      <c r="H221" s="1098"/>
      <c r="I221" s="1098"/>
      <c r="J221" s="1099"/>
      <c r="K221" s="1097" t="s">
        <v>3</v>
      </c>
      <c r="L221" s="1098"/>
      <c r="M221" s="1098"/>
      <c r="N221" s="1191"/>
    </row>
    <row r="222" spans="1:14" ht="34.5" customHeight="1" thickBot="1" x14ac:dyDescent="0.35">
      <c r="A222" s="1262"/>
      <c r="B222" s="59"/>
      <c r="C222" s="67" t="s">
        <v>32</v>
      </c>
      <c r="D222" s="67" t="s">
        <v>159</v>
      </c>
      <c r="E222" s="67" t="s">
        <v>160</v>
      </c>
      <c r="F222" s="69" t="s">
        <v>161</v>
      </c>
      <c r="G222" s="67" t="s">
        <v>32</v>
      </c>
      <c r="H222" s="67" t="s">
        <v>159</v>
      </c>
      <c r="I222" s="67" t="s">
        <v>160</v>
      </c>
      <c r="J222" s="69" t="s">
        <v>161</v>
      </c>
      <c r="K222" s="67" t="s">
        <v>32</v>
      </c>
      <c r="L222" s="67" t="s">
        <v>159</v>
      </c>
      <c r="M222" s="67" t="s">
        <v>160</v>
      </c>
      <c r="N222" s="69" t="s">
        <v>161</v>
      </c>
    </row>
    <row r="223" spans="1:14" x14ac:dyDescent="0.3">
      <c r="A223" s="1254" t="s">
        <v>4</v>
      </c>
      <c r="B223" s="1255"/>
      <c r="C223" s="984">
        <f>(D144-C144)/C144*100</f>
        <v>-32.728209089738634</v>
      </c>
      <c r="D223" s="985">
        <f>(F144-C144)/C144*100</f>
        <v>-1.4441497200117841</v>
      </c>
      <c r="E223" s="985">
        <f>(F144-D144)/D144*100</f>
        <v>46.503978779840857</v>
      </c>
      <c r="F223" s="985">
        <f>(F144-E144)/E144*100</f>
        <v>34.193928676687314</v>
      </c>
      <c r="G223" s="984">
        <f>(H144-G144)/G144*100</f>
        <v>-70.972738537794299</v>
      </c>
      <c r="H223" s="985">
        <f>(J144-G144)/G144*100</f>
        <v>-57.214611872146115</v>
      </c>
      <c r="I223" s="985">
        <f>(J144-H144)/H144*100</f>
        <v>47.397260273972606</v>
      </c>
      <c r="J223" s="985">
        <f>(J144-I144)/I144*100</f>
        <v>-29.205479452054806</v>
      </c>
      <c r="K223" s="984">
        <f>(L144-K144)/K144*100</f>
        <v>-52.56079426172149</v>
      </c>
      <c r="L223" s="985">
        <f>(N144-K144)/K144*100</f>
        <v>-27.196554424432261</v>
      </c>
      <c r="M223" s="985">
        <f>(N144-L144)/L144*100</f>
        <v>53.466830741693705</v>
      </c>
      <c r="N223" s="986">
        <f>(N144-M144)/M144*100</f>
        <v>8.2793479034669399</v>
      </c>
    </row>
    <row r="224" spans="1:14" x14ac:dyDescent="0.3">
      <c r="A224" s="1258" t="s">
        <v>5</v>
      </c>
      <c r="B224" s="1259"/>
      <c r="C224" s="984" t="s">
        <v>36</v>
      </c>
      <c r="D224" s="985" t="s">
        <v>36</v>
      </c>
      <c r="E224" s="985">
        <f t="shared" ref="E224:E226" si="110">(F145-D145)/D145*100</f>
        <v>-15.863141524105759</v>
      </c>
      <c r="F224" s="985" t="s">
        <v>36</v>
      </c>
      <c r="G224" s="984" t="s">
        <v>36</v>
      </c>
      <c r="H224" s="985" t="s">
        <v>36</v>
      </c>
      <c r="I224" s="985" t="s">
        <v>36</v>
      </c>
      <c r="J224" s="985" t="s">
        <v>36</v>
      </c>
      <c r="K224" s="984" t="s">
        <v>36</v>
      </c>
      <c r="L224" s="985" t="s">
        <v>36</v>
      </c>
      <c r="M224" s="985">
        <f t="shared" ref="M224:M226" si="111">(N145-L145)/L145*100</f>
        <v>-15.737593473827328</v>
      </c>
      <c r="N224" s="986" t="s">
        <v>36</v>
      </c>
    </row>
    <row r="225" spans="1:14" x14ac:dyDescent="0.3">
      <c r="A225" s="1258" t="s">
        <v>6</v>
      </c>
      <c r="B225" s="1259"/>
      <c r="C225" s="984">
        <f t="shared" ref="C225:C226" si="112">(D146-C146)/C146*100</f>
        <v>-35.800185013876032</v>
      </c>
      <c r="D225" s="985">
        <f t="shared" ref="D225:D226" si="113">(F146-C146)/C146*100</f>
        <v>41.440217391304337</v>
      </c>
      <c r="E225" s="985">
        <f t="shared" si="110"/>
        <v>120.31249999999996</v>
      </c>
      <c r="F225" s="985">
        <f t="shared" ref="F225:F226" si="114">(F146-E146)/E146*100</f>
        <v>50.101902173913061</v>
      </c>
      <c r="G225" s="984">
        <f t="shared" ref="G225:G226" si="115">(H146-G146)/G146*100</f>
        <v>-39.449541284403665</v>
      </c>
      <c r="H225" s="985">
        <f t="shared" ref="H225:H226" si="116">(J146-G146)/G146*100</f>
        <v>-100</v>
      </c>
      <c r="I225" s="985">
        <f t="shared" ref="I225:I226" si="117">(J146-H146)/H146*100</f>
        <v>-100</v>
      </c>
      <c r="J225" s="985">
        <f t="shared" ref="J225:J226" si="118">(J146-I146)/I146*100</f>
        <v>-100</v>
      </c>
      <c r="K225" s="984">
        <f t="shared" ref="K225:K226" si="119">(L146-K146)/K146*100</f>
        <v>-36.41262509622787</v>
      </c>
      <c r="L225" s="985">
        <f t="shared" ref="L225:L226" si="120">(N146-K146)/K146*100</f>
        <v>-28.173913043478265</v>
      </c>
      <c r="M225" s="985">
        <f t="shared" si="111"/>
        <v>12.95652173913043</v>
      </c>
      <c r="N225" s="986">
        <f t="shared" ref="N225:N226" si="121">(N146-M146)/M146*100</f>
        <v>-0.40579710144927739</v>
      </c>
    </row>
    <row r="226" spans="1:14" ht="15" thickBot="1" x14ac:dyDescent="0.35">
      <c r="A226" s="1260" t="s">
        <v>7</v>
      </c>
      <c r="B226" s="1261"/>
      <c r="C226" s="987">
        <f t="shared" si="112"/>
        <v>-19.660319094184246</v>
      </c>
      <c r="D226" s="988">
        <f t="shared" si="113"/>
        <v>22.000781555295049</v>
      </c>
      <c r="E226" s="988">
        <f t="shared" si="110"/>
        <v>51.85619382571317</v>
      </c>
      <c r="F226" s="988">
        <f t="shared" si="114"/>
        <v>51.611957796014082</v>
      </c>
      <c r="G226" s="987">
        <f t="shared" si="115"/>
        <v>-65.373346355322738</v>
      </c>
      <c r="H226" s="988">
        <f t="shared" si="116"/>
        <v>-64.33715108703106</v>
      </c>
      <c r="I226" s="988">
        <f t="shared" si="117"/>
        <v>2.9924787966074557</v>
      </c>
      <c r="J226" s="988">
        <f t="shared" si="118"/>
        <v>-38.326132181148978</v>
      </c>
      <c r="K226" s="987">
        <f t="shared" si="119"/>
        <v>-42.580069503146426</v>
      </c>
      <c r="L226" s="988">
        <f t="shared" si="120"/>
        <v>-19.861706224039189</v>
      </c>
      <c r="M226" s="988">
        <f t="shared" si="111"/>
        <v>39.565292194758293</v>
      </c>
      <c r="N226" s="989">
        <f t="shared" si="121"/>
        <v>14.344702152237859</v>
      </c>
    </row>
    <row r="227" spans="1:14" ht="15" thickBot="1" x14ac:dyDescent="0.35">
      <c r="A227" s="21"/>
    </row>
    <row r="228" spans="1:14" ht="15" customHeight="1" thickBot="1" x14ac:dyDescent="0.35">
      <c r="A228" s="1256" t="s">
        <v>272</v>
      </c>
      <c r="B228" s="58"/>
      <c r="C228" s="1097" t="s">
        <v>1</v>
      </c>
      <c r="D228" s="1098"/>
      <c r="E228" s="1098"/>
      <c r="F228" s="1099"/>
      <c r="G228" s="1097" t="s">
        <v>2</v>
      </c>
      <c r="H228" s="1098"/>
      <c r="I228" s="1098"/>
      <c r="J228" s="1099"/>
      <c r="K228" s="1097" t="s">
        <v>3</v>
      </c>
      <c r="L228" s="1098"/>
      <c r="M228" s="1098"/>
      <c r="N228" s="1191"/>
    </row>
    <row r="229" spans="1:14" ht="34.5" customHeight="1" thickBot="1" x14ac:dyDescent="0.35">
      <c r="A229" s="1262"/>
      <c r="B229" s="59"/>
      <c r="C229" s="67" t="s">
        <v>32</v>
      </c>
      <c r="D229" s="67" t="s">
        <v>159</v>
      </c>
      <c r="E229" s="67" t="s">
        <v>160</v>
      </c>
      <c r="F229" s="69" t="s">
        <v>161</v>
      </c>
      <c r="G229" s="67" t="s">
        <v>32</v>
      </c>
      <c r="H229" s="67" t="s">
        <v>159</v>
      </c>
      <c r="I229" s="67" t="s">
        <v>160</v>
      </c>
      <c r="J229" s="69" t="s">
        <v>161</v>
      </c>
      <c r="K229" s="67" t="s">
        <v>32</v>
      </c>
      <c r="L229" s="67" t="s">
        <v>159</v>
      </c>
      <c r="M229" s="67" t="s">
        <v>160</v>
      </c>
      <c r="N229" s="69" t="s">
        <v>161</v>
      </c>
    </row>
    <row r="230" spans="1:14" x14ac:dyDescent="0.3">
      <c r="A230" s="1254" t="s">
        <v>4</v>
      </c>
      <c r="B230" s="1255"/>
      <c r="C230" s="984">
        <f>(D151-C151)/C151*100</f>
        <v>34.7222222222222</v>
      </c>
      <c r="D230" s="985">
        <f>(F151-C151)/C151*100</f>
        <v>144.0251572327044</v>
      </c>
      <c r="E230" s="985">
        <f>(F151-D151)/D151*100</f>
        <v>81.132075471698144</v>
      </c>
      <c r="F230" s="985">
        <f>(F151-E151)/E151*100</f>
        <v>49.685534591194973</v>
      </c>
      <c r="G230" s="984">
        <f>(H151-G151)/G151*100</f>
        <v>-56.084656084656089</v>
      </c>
      <c r="H230" s="985">
        <f>(J151-G151)/G151*100</f>
        <v>-6.2146892655367179</v>
      </c>
      <c r="I230" s="985">
        <f>(J151-H151)/H151*100</f>
        <v>113.55932203389831</v>
      </c>
      <c r="J230" s="985">
        <f>(J151-I151)/I151*100</f>
        <v>-5.0847457627118615</v>
      </c>
      <c r="K230" s="984">
        <f>(L151-K151)/K151*100</f>
        <v>-11.703096539162095</v>
      </c>
      <c r="L230" s="985">
        <f>(N151-K151)/K151*100</f>
        <v>67.87878787878789</v>
      </c>
      <c r="M230" s="985">
        <f>(N151-L151)/L151*100</f>
        <v>90.129870129870113</v>
      </c>
      <c r="N230" s="986">
        <f>(N151-M151)/M151*100</f>
        <v>24.95867768595042</v>
      </c>
    </row>
    <row r="231" spans="1:14" x14ac:dyDescent="0.3">
      <c r="A231" s="1258" t="s">
        <v>5</v>
      </c>
      <c r="B231" s="1259"/>
      <c r="C231" s="984" t="s">
        <v>36</v>
      </c>
      <c r="D231" s="985" t="s">
        <v>36</v>
      </c>
      <c r="E231" s="985">
        <f t="shared" ref="E231:E233" si="122">(F152-D152)/D152*100</f>
        <v>-38.095238095238102</v>
      </c>
      <c r="F231" s="985" t="s">
        <v>36</v>
      </c>
      <c r="G231" s="984" t="s">
        <v>36</v>
      </c>
      <c r="H231" s="985" t="s">
        <v>36</v>
      </c>
      <c r="I231" s="985" t="s">
        <v>36</v>
      </c>
      <c r="J231" s="985" t="s">
        <v>36</v>
      </c>
      <c r="K231" s="984" t="s">
        <v>36</v>
      </c>
      <c r="L231" s="985" t="s">
        <v>36</v>
      </c>
      <c r="M231" s="985">
        <f t="shared" ref="M231:M233" si="123">(N152-L152)/L152*100</f>
        <v>-10.909090909090914</v>
      </c>
      <c r="N231" s="986" t="s">
        <v>36</v>
      </c>
    </row>
    <row r="232" spans="1:14" x14ac:dyDescent="0.3">
      <c r="A232" s="1258" t="s">
        <v>6</v>
      </c>
      <c r="B232" s="1259"/>
      <c r="C232" s="984">
        <f t="shared" ref="C232:C233" si="124">(D153-C153)/C153*100</f>
        <v>81.250000000000014</v>
      </c>
      <c r="D232" s="985">
        <f t="shared" ref="D232:D233" si="125">(F153-C153)/C153*100</f>
        <v>357.89473684210526</v>
      </c>
      <c r="E232" s="985">
        <f t="shared" si="122"/>
        <v>152.63157894736841</v>
      </c>
      <c r="F232" s="985">
        <f t="shared" ref="F232:F233" si="126">(F153-E153)/E153*100</f>
        <v>97.368421052631575</v>
      </c>
      <c r="G232" s="984">
        <f t="shared" ref="G232:G233" si="127">(H153-G153)/G153*100</f>
        <v>-11.538461538461531</v>
      </c>
      <c r="H232" s="985">
        <f t="shared" ref="H232:H233" si="128">(J153-G153)/G153*100</f>
        <v>-100</v>
      </c>
      <c r="I232" s="985">
        <f t="shared" ref="I232:I233" si="129">(J153-H153)/H153*100</f>
        <v>-100</v>
      </c>
      <c r="J232" s="985">
        <f t="shared" ref="J232:J233" si="130">(J153-I153)/I153*100</f>
        <v>-100</v>
      </c>
      <c r="K232" s="984">
        <f t="shared" ref="K232:K233" si="131">(L153-K153)/K153*100</f>
        <v>23.809523809523807</v>
      </c>
      <c r="L232" s="985">
        <f t="shared" ref="L232:L233" si="132">(N153-K153)/K153*100</f>
        <v>100</v>
      </c>
      <c r="M232" s="985">
        <f t="shared" si="123"/>
        <v>61.53846153846154</v>
      </c>
      <c r="N232" s="986">
        <f t="shared" ref="N232:N233" si="133">(N153-M153)/M153*100</f>
        <v>30.769230769230781</v>
      </c>
    </row>
    <row r="233" spans="1:14" ht="15" thickBot="1" x14ac:dyDescent="0.35">
      <c r="A233" s="1260" t="s">
        <v>7</v>
      </c>
      <c r="B233" s="1261"/>
      <c r="C233" s="987">
        <f t="shared" si="124"/>
        <v>65.432098765432102</v>
      </c>
      <c r="D233" s="988">
        <f t="shared" si="125"/>
        <v>175.10692899914457</v>
      </c>
      <c r="E233" s="988">
        <f t="shared" si="122"/>
        <v>66.295979469632172</v>
      </c>
      <c r="F233" s="988">
        <f t="shared" si="126"/>
        <v>50.898203592814376</v>
      </c>
      <c r="G233" s="987">
        <f t="shared" si="127"/>
        <v>-51.020408163265309</v>
      </c>
      <c r="H233" s="988">
        <f t="shared" si="128"/>
        <v>-20.496894409937894</v>
      </c>
      <c r="I233" s="988">
        <f t="shared" si="129"/>
        <v>62.318840579710141</v>
      </c>
      <c r="J233" s="988">
        <f t="shared" si="130"/>
        <v>-14.49275362318842</v>
      </c>
      <c r="K233" s="987">
        <f t="shared" si="131"/>
        <v>3.232533889468193</v>
      </c>
      <c r="L233" s="988">
        <f t="shared" si="132"/>
        <v>74.738003309431903</v>
      </c>
      <c r="M233" s="988">
        <f t="shared" si="123"/>
        <v>69.266409266409283</v>
      </c>
      <c r="N233" s="989">
        <f t="shared" si="133"/>
        <v>26.199669056811921</v>
      </c>
    </row>
    <row r="234" spans="1:14" ht="15" thickBot="1" x14ac:dyDescent="0.35"/>
    <row r="235" spans="1:14" ht="15" customHeight="1" thickBot="1" x14ac:dyDescent="0.35">
      <c r="A235" s="1256" t="s">
        <v>273</v>
      </c>
      <c r="B235" s="58"/>
      <c r="C235" s="869" t="s">
        <v>1</v>
      </c>
      <c r="D235" s="870"/>
      <c r="E235" s="870"/>
      <c r="F235" s="871"/>
      <c r="G235" s="1097" t="s">
        <v>2</v>
      </c>
      <c r="H235" s="1098"/>
      <c r="I235" s="1098"/>
      <c r="J235" s="1099"/>
      <c r="K235" s="1097" t="s">
        <v>3</v>
      </c>
      <c r="L235" s="1098"/>
      <c r="M235" s="1098"/>
      <c r="N235" s="1191"/>
    </row>
    <row r="236" spans="1:14" ht="31.5" customHeight="1" thickBot="1" x14ac:dyDescent="0.35">
      <c r="A236" s="1262"/>
      <c r="B236" s="59"/>
      <c r="C236" s="67" t="s">
        <v>32</v>
      </c>
      <c r="D236" s="67" t="s">
        <v>159</v>
      </c>
      <c r="E236" s="67" t="s">
        <v>160</v>
      </c>
      <c r="F236" s="69" t="s">
        <v>161</v>
      </c>
      <c r="G236" s="67" t="s">
        <v>32</v>
      </c>
      <c r="H236" s="67" t="s">
        <v>159</v>
      </c>
      <c r="I236" s="67" t="s">
        <v>160</v>
      </c>
      <c r="J236" s="69" t="s">
        <v>161</v>
      </c>
      <c r="K236" s="67" t="s">
        <v>32</v>
      </c>
      <c r="L236" s="67" t="s">
        <v>159</v>
      </c>
      <c r="M236" s="67" t="s">
        <v>160</v>
      </c>
      <c r="N236" s="69" t="s">
        <v>161</v>
      </c>
    </row>
    <row r="237" spans="1:14" x14ac:dyDescent="0.3">
      <c r="A237" s="1254" t="s">
        <v>4</v>
      </c>
      <c r="B237" s="1255"/>
      <c r="C237" s="984">
        <f>(D158-C158)/C158*100</f>
        <v>-31.476640886757039</v>
      </c>
      <c r="D237" s="985">
        <f>(F158-C158)/C158*100</f>
        <v>-51.868073119075518</v>
      </c>
      <c r="E237" s="985">
        <f>(F158-D158)/D158*100</f>
        <v>-29.758366338432467</v>
      </c>
      <c r="F237" s="985">
        <f>(F158-E158)/E158*100</f>
        <v>-9.0944354125666695</v>
      </c>
      <c r="G237" s="984">
        <f>(H158-G158)/G158*100</f>
        <v>-15.557057564492508</v>
      </c>
      <c r="H237" s="985">
        <f>(J158-G158)/G158*100</f>
        <v>-53.325031133250313</v>
      </c>
      <c r="I237" s="985">
        <f>(J158-H158)/H158*100</f>
        <v>-44.726027397260268</v>
      </c>
      <c r="J237" s="985">
        <f>(J158-I158)/I158*100</f>
        <v>-37.534246575342465</v>
      </c>
      <c r="K237" s="984">
        <f>(L158-K158)/K158*100</f>
        <v>-28.243218211007282</v>
      </c>
      <c r="L237" s="985">
        <f>(N158-K158)/K158*100</f>
        <v>-51.056507176088907</v>
      </c>
      <c r="M237" s="985">
        <f>(N158-L158)/L158*100</f>
        <v>-31.792519670358349</v>
      </c>
      <c r="N237" s="986">
        <f>(N158-M158)/M158*100</f>
        <v>-17.286609240407198</v>
      </c>
    </row>
    <row r="238" spans="1:14" x14ac:dyDescent="0.3">
      <c r="A238" s="1258" t="s">
        <v>5</v>
      </c>
      <c r="B238" s="1259"/>
      <c r="C238" s="984">
        <f t="shared" ref="C238:C240" si="134">(D159-C159)/C159*100</f>
        <v>-28.499959816764449</v>
      </c>
      <c r="D238" s="985">
        <f t="shared" ref="D238:D240" si="135">(F159-C159)/C159*100</f>
        <v>-17.678680100074381</v>
      </c>
      <c r="E238" s="985">
        <f t="shared" ref="E238:E240" si="136">(F159-D159)/D159*100</f>
        <v>15.134648440697385</v>
      </c>
      <c r="F238" s="985">
        <f t="shared" ref="F238:F240" si="137">(F159-E159)/E159*100</f>
        <v>68.249416796267496</v>
      </c>
      <c r="G238" s="984">
        <f t="shared" ref="G238:G240" si="138">(H159-G159)/G159*100</f>
        <v>-41.333333333333336</v>
      </c>
      <c r="H238" s="985">
        <f t="shared" ref="H238:H240" si="139">(J159-G159)/G159*100</f>
        <v>-50.054054054054056</v>
      </c>
      <c r="I238" s="985">
        <f t="shared" ref="I238:I240" si="140">(J159-H159)/H159*100</f>
        <v>-14.864864864864854</v>
      </c>
      <c r="J238" s="985">
        <f t="shared" ref="J238:J240" si="141">(J159-I159)/I159*100</f>
        <v>40.54054054054054</v>
      </c>
      <c r="K238" s="984">
        <f t="shared" ref="K238:K240" si="142">(L159-K159)/K159*100</f>
        <v>-30.558509662987277</v>
      </c>
      <c r="L238" s="985">
        <f t="shared" ref="L238:L240" si="143">(N159-K159)/K159*100</f>
        <v>-26.316873699606528</v>
      </c>
      <c r="M238" s="985">
        <f t="shared" ref="M238:M240" si="144">(N159-L159)/L159*100</f>
        <v>6.1082156255507769</v>
      </c>
      <c r="N238" s="986">
        <f t="shared" ref="N238:N240" si="145">(N159-M159)/M159*100</f>
        <v>60.376367344416273</v>
      </c>
    </row>
    <row r="239" spans="1:14" x14ac:dyDescent="0.3">
      <c r="A239" s="1258" t="s">
        <v>6</v>
      </c>
      <c r="B239" s="1259"/>
      <c r="C239" s="984">
        <f t="shared" si="134"/>
        <v>-51.850138760407042</v>
      </c>
      <c r="D239" s="985">
        <f t="shared" si="135"/>
        <v>-52.853260869565219</v>
      </c>
      <c r="E239" s="985">
        <f t="shared" si="136"/>
        <v>-2.0833333333333299</v>
      </c>
      <c r="F239" s="985">
        <f t="shared" si="137"/>
        <v>33.423913043478265</v>
      </c>
      <c r="G239" s="984">
        <f t="shared" si="138"/>
        <v>-54.587155963302749</v>
      </c>
      <c r="H239" s="985">
        <f t="shared" si="139"/>
        <v>-60.869565217391312</v>
      </c>
      <c r="I239" s="985">
        <f t="shared" si="140"/>
        <v>-13.833992094861685</v>
      </c>
      <c r="J239" s="985">
        <f t="shared" si="141"/>
        <v>-16.996047430830057</v>
      </c>
      <c r="K239" s="984">
        <f t="shared" si="142"/>
        <v>-52.309468822170899</v>
      </c>
      <c r="L239" s="985">
        <f t="shared" si="143"/>
        <v>-58.101449275362313</v>
      </c>
      <c r="M239" s="985">
        <f t="shared" si="144"/>
        <v>-12.144927536231876</v>
      </c>
      <c r="N239" s="986">
        <f t="shared" si="145"/>
        <v>7.2552954292084841</v>
      </c>
    </row>
    <row r="240" spans="1:14" ht="15" thickBot="1" x14ac:dyDescent="0.35">
      <c r="A240" s="1260" t="s">
        <v>7</v>
      </c>
      <c r="B240" s="1261"/>
      <c r="C240" s="987">
        <f t="shared" si="134"/>
        <v>-32.706933942137233</v>
      </c>
      <c r="D240" s="988">
        <f t="shared" si="135"/>
        <v>-45.256059558521457</v>
      </c>
      <c r="E240" s="988">
        <f t="shared" si="136"/>
        <v>-18.648467593367943</v>
      </c>
      <c r="F240" s="988">
        <f t="shared" si="137"/>
        <v>8.2942555685814838</v>
      </c>
      <c r="G240" s="987">
        <f t="shared" si="138"/>
        <v>-27.125604747803411</v>
      </c>
      <c r="H240" s="988">
        <f t="shared" si="139"/>
        <v>-53.49844210367776</v>
      </c>
      <c r="I240" s="988">
        <f t="shared" si="140"/>
        <v>-36.18944248471059</v>
      </c>
      <c r="J240" s="988">
        <f t="shared" si="141"/>
        <v>-25.204032645223229</v>
      </c>
      <c r="K240" s="987">
        <f t="shared" si="142"/>
        <v>-31.096083403775705</v>
      </c>
      <c r="L240" s="988">
        <f t="shared" si="143"/>
        <v>-46.574470816026121</v>
      </c>
      <c r="M240" s="988">
        <f t="shared" si="144"/>
        <v>-22.463726558467624</v>
      </c>
      <c r="N240" s="989">
        <f t="shared" si="145"/>
        <v>-2.2396439614454997</v>
      </c>
    </row>
    <row r="241" spans="1:14" ht="15" thickBot="1" x14ac:dyDescent="0.35"/>
    <row r="242" spans="1:14" ht="15" customHeight="1" thickBot="1" x14ac:dyDescent="0.35">
      <c r="A242" s="1256" t="s">
        <v>274</v>
      </c>
      <c r="B242" s="58"/>
      <c r="C242" s="1097" t="s">
        <v>1</v>
      </c>
      <c r="D242" s="1098"/>
      <c r="E242" s="1098"/>
      <c r="F242" s="1099"/>
      <c r="G242" s="1097" t="s">
        <v>2</v>
      </c>
      <c r="H242" s="1098"/>
      <c r="I242" s="1098"/>
      <c r="J242" s="1099"/>
      <c r="K242" s="1097" t="s">
        <v>3</v>
      </c>
      <c r="L242" s="1098"/>
      <c r="M242" s="1098"/>
      <c r="N242" s="1191"/>
    </row>
    <row r="243" spans="1:14" ht="32.25" customHeight="1" thickBot="1" x14ac:dyDescent="0.35">
      <c r="A243" s="1262"/>
      <c r="B243" s="59"/>
      <c r="C243" s="67" t="s">
        <v>32</v>
      </c>
      <c r="D243" s="67" t="s">
        <v>159</v>
      </c>
      <c r="E243" s="67" t="s">
        <v>160</v>
      </c>
      <c r="F243" s="69" t="s">
        <v>161</v>
      </c>
      <c r="G243" s="67" t="s">
        <v>32</v>
      </c>
      <c r="H243" s="67" t="s">
        <v>159</v>
      </c>
      <c r="I243" s="67" t="s">
        <v>160</v>
      </c>
      <c r="J243" s="69" t="s">
        <v>161</v>
      </c>
      <c r="K243" s="67" t="s">
        <v>32</v>
      </c>
      <c r="L243" s="67" t="s">
        <v>159</v>
      </c>
      <c r="M243" s="67" t="s">
        <v>160</v>
      </c>
      <c r="N243" s="69" t="s">
        <v>161</v>
      </c>
    </row>
    <row r="244" spans="1:14" x14ac:dyDescent="0.3">
      <c r="A244" s="1254" t="s">
        <v>4</v>
      </c>
      <c r="B244" s="1255"/>
      <c r="C244" s="984">
        <f>(D165-C165)/C165*100</f>
        <v>37.228682170542626</v>
      </c>
      <c r="D244" s="985">
        <f>(F165-C165)/C165*100</f>
        <v>19.175076788064942</v>
      </c>
      <c r="E244" s="985">
        <f>(F165-D165)/D165*100</f>
        <v>-13.155854225898159</v>
      </c>
      <c r="F244" s="985">
        <f>(F165-E165)/E165*100</f>
        <v>1.3998782714546409</v>
      </c>
      <c r="G244" s="984">
        <f>(H165-G165)/G165*100</f>
        <v>27.753727753727759</v>
      </c>
      <c r="H244" s="985">
        <f>(J165-G165)/G165*100</f>
        <v>2.3112480739599595</v>
      </c>
      <c r="I244" s="985">
        <f>(J165-H165)/H165*100</f>
        <v>-19.915254237288121</v>
      </c>
      <c r="J244" s="985">
        <f>(J165-I165)/I165*100</f>
        <v>-16.251246261216338</v>
      </c>
      <c r="K244" s="984">
        <f>(L165-K165)/K165*100</f>
        <v>33.558341369334613</v>
      </c>
      <c r="L244" s="985">
        <f>(N165-K165)/K165*100</f>
        <v>12.859689330277565</v>
      </c>
      <c r="M244" s="985">
        <f>(N165-L165)/L165*100</f>
        <v>-15.497835497835494</v>
      </c>
      <c r="N244" s="986">
        <f>(N165-M165)/M165*100</f>
        <v>-4.5454545454545405</v>
      </c>
    </row>
    <row r="245" spans="1:14" x14ac:dyDescent="0.3">
      <c r="A245" s="1258" t="s">
        <v>5</v>
      </c>
      <c r="B245" s="1259"/>
      <c r="C245" s="984">
        <f t="shared" ref="C245:C247" si="146">(D166-C166)/C166*100</f>
        <v>42.976588628762528</v>
      </c>
      <c r="D245" s="985">
        <f t="shared" ref="D245:D247" si="147">(F166-C166)/C166*100</f>
        <v>21.118012422360259</v>
      </c>
      <c r="E245" s="985">
        <f t="shared" ref="E245:E247" si="148">(F166-D166)/D166*100</f>
        <v>-15.288220551378433</v>
      </c>
      <c r="F245" s="985">
        <f t="shared" ref="F245:F247" si="149">(F166-E166)/E166*100</f>
        <v>-7.1428571428571281</v>
      </c>
      <c r="G245" s="984">
        <f t="shared" ref="G245:G247" si="150">(H166-G166)/G166*100</f>
        <v>-23.478260869565222</v>
      </c>
      <c r="H245" s="985">
        <f t="shared" ref="H245:H247" si="151">(J166-G166)/G166*100</f>
        <v>35.384615384615394</v>
      </c>
      <c r="I245" s="985">
        <f t="shared" ref="I245:I247" si="152">(J166-H166)/H166*100</f>
        <v>76.923076923076934</v>
      </c>
      <c r="J245" s="985">
        <f t="shared" ref="J245:J247" si="153">(J166-I166)/I166*100</f>
        <v>125.64102564102566</v>
      </c>
      <c r="K245" s="984">
        <f t="shared" ref="K245:K247" si="154">(L166-K166)/K166*100</f>
        <v>11.873840445268996</v>
      </c>
      <c r="L245" s="985">
        <f t="shared" ref="L245:L247" si="155">(N166-K166)/K166*100</f>
        <v>25.50964187327822</v>
      </c>
      <c r="M245" s="985">
        <f t="shared" ref="M245:M247" si="156">(N166-L166)/L166*100</f>
        <v>12.188552188552197</v>
      </c>
      <c r="N245" s="986">
        <f t="shared" ref="N245:N247" si="157">(N166-M166)/M166*100</f>
        <v>29.256198347107421</v>
      </c>
    </row>
    <row r="246" spans="1:14" x14ac:dyDescent="0.3">
      <c r="A246" s="1258" t="s">
        <v>6</v>
      </c>
      <c r="B246" s="1259"/>
      <c r="C246" s="984">
        <f t="shared" si="146"/>
        <v>35.937500000000014</v>
      </c>
      <c r="D246" s="985">
        <f t="shared" si="147"/>
        <v>52.631578947368418</v>
      </c>
      <c r="E246" s="985">
        <f t="shared" si="148"/>
        <v>12.280701754385955</v>
      </c>
      <c r="F246" s="985">
        <f t="shared" si="149"/>
        <v>75.438596491228054</v>
      </c>
      <c r="G246" s="984">
        <f t="shared" si="150"/>
        <v>-33.653846153846153</v>
      </c>
      <c r="H246" s="985">
        <f t="shared" si="151"/>
        <v>-13.749999999999996</v>
      </c>
      <c r="I246" s="985">
        <f t="shared" si="152"/>
        <v>30</v>
      </c>
      <c r="J246" s="985">
        <f t="shared" si="153"/>
        <v>11.428571428571427</v>
      </c>
      <c r="K246" s="984">
        <f t="shared" si="154"/>
        <v>-7.1428571428571521</v>
      </c>
      <c r="L246" s="985">
        <f t="shared" si="155"/>
        <v>16.666666666666664</v>
      </c>
      <c r="M246" s="985">
        <f t="shared" si="156"/>
        <v>25.641025641025649</v>
      </c>
      <c r="N246" s="986">
        <f t="shared" si="157"/>
        <v>40.828402366863912</v>
      </c>
    </row>
    <row r="247" spans="1:14" ht="15" thickBot="1" x14ac:dyDescent="0.35">
      <c r="A247" s="1260" t="s">
        <v>7</v>
      </c>
      <c r="B247" s="1261"/>
      <c r="C247" s="987">
        <f t="shared" si="146"/>
        <v>38.56705708557562</v>
      </c>
      <c r="D247" s="988">
        <f t="shared" si="147"/>
        <v>23.445416858590519</v>
      </c>
      <c r="E247" s="988">
        <f t="shared" si="148"/>
        <v>-10.912868141268484</v>
      </c>
      <c r="F247" s="988">
        <f t="shared" si="149"/>
        <v>7.7844311377245523</v>
      </c>
      <c r="G247" s="987">
        <f t="shared" si="150"/>
        <v>3.0812324929971937</v>
      </c>
      <c r="H247" s="988">
        <f t="shared" si="151"/>
        <v>3.6658141517476475</v>
      </c>
      <c r="I247" s="988">
        <f t="shared" si="152"/>
        <v>0.56710775047258721</v>
      </c>
      <c r="J247" s="988">
        <f t="shared" si="153"/>
        <v>3.700277520814057</v>
      </c>
      <c r="K247" s="987">
        <f t="shared" si="154"/>
        <v>23.879040667361849</v>
      </c>
      <c r="L247" s="988">
        <f t="shared" si="155"/>
        <v>16.492002206287928</v>
      </c>
      <c r="M247" s="988">
        <f t="shared" si="156"/>
        <v>-5.963105963105968</v>
      </c>
      <c r="N247" s="989">
        <f t="shared" si="157"/>
        <v>7.8959002623124883</v>
      </c>
    </row>
    <row r="248" spans="1:14" ht="15" thickBot="1" x14ac:dyDescent="0.35"/>
    <row r="249" spans="1:14" ht="15" customHeight="1" thickBot="1" x14ac:dyDescent="0.35">
      <c r="A249" s="1256" t="s">
        <v>371</v>
      </c>
      <c r="B249" s="58"/>
      <c r="C249" s="1097" t="s">
        <v>1</v>
      </c>
      <c r="D249" s="1098"/>
      <c r="E249" s="1098"/>
      <c r="F249" s="1099"/>
      <c r="G249" s="1097" t="s">
        <v>2</v>
      </c>
      <c r="H249" s="1098"/>
      <c r="I249" s="1098"/>
      <c r="J249" s="1099"/>
      <c r="K249" s="1097" t="s">
        <v>3</v>
      </c>
      <c r="L249" s="1098"/>
      <c r="M249" s="1098"/>
      <c r="N249" s="1191"/>
    </row>
    <row r="250" spans="1:14" ht="43.8" customHeight="1" thickBot="1" x14ac:dyDescent="0.35">
      <c r="A250" s="1262"/>
      <c r="B250" s="59"/>
      <c r="C250" s="67" t="s">
        <v>32</v>
      </c>
      <c r="D250" s="67" t="s">
        <v>159</v>
      </c>
      <c r="E250" s="67" t="s">
        <v>160</v>
      </c>
      <c r="F250" s="69" t="s">
        <v>161</v>
      </c>
      <c r="G250" s="67" t="s">
        <v>32</v>
      </c>
      <c r="H250" s="67" t="s">
        <v>159</v>
      </c>
      <c r="I250" s="67" t="s">
        <v>160</v>
      </c>
      <c r="J250" s="69" t="s">
        <v>161</v>
      </c>
      <c r="K250" s="67" t="s">
        <v>32</v>
      </c>
      <c r="L250" s="67" t="s">
        <v>159</v>
      </c>
      <c r="M250" s="67" t="s">
        <v>160</v>
      </c>
      <c r="N250" s="69" t="s">
        <v>161</v>
      </c>
    </row>
    <row r="251" spans="1:14" x14ac:dyDescent="0.3">
      <c r="A251" s="1254" t="s">
        <v>4</v>
      </c>
      <c r="B251" s="1255"/>
      <c r="C251" s="984">
        <f>(D172-C172)/C172*100</f>
        <v>-67.512647316507923</v>
      </c>
      <c r="D251" s="985">
        <f>(F172-C172)/C172*100</f>
        <v>-67.548683444394129</v>
      </c>
      <c r="E251" s="985">
        <f>(F172-D172)/D172*100</f>
        <v>-0.11092355919942477</v>
      </c>
      <c r="F251" s="985">
        <f>(F172-E172)/E172*100</f>
        <v>-17.653725584760068</v>
      </c>
      <c r="G251" s="984">
        <f>(H172-G172)/G172*100</f>
        <v>-36.453833015171305</v>
      </c>
      <c r="H251" s="985">
        <f>(J172-G172)/G172*100</f>
        <v>-47.963717141799336</v>
      </c>
      <c r="I251" s="985">
        <f>(J172-H172)/H172*100</f>
        <v>-18.112633181126348</v>
      </c>
      <c r="J251" s="985">
        <f>(J172-I172)/I172*100</f>
        <v>-5.1859099804305453</v>
      </c>
      <c r="K251" s="984">
        <f>(L172-K172)/K172*100</f>
        <v>-58.996124692004159</v>
      </c>
      <c r="L251" s="985">
        <f>(N172-K172)/K172*100</f>
        <v>-59.62161842027335</v>
      </c>
      <c r="M251" s="985">
        <f>(N172-L172)/L172*100</f>
        <v>-1.5254502740798694</v>
      </c>
      <c r="N251" s="986">
        <f>(N172-M172)/M172*100</f>
        <v>-9.0152701644479247</v>
      </c>
    </row>
    <row r="252" spans="1:14" x14ac:dyDescent="0.3">
      <c r="A252" s="1258" t="s">
        <v>5</v>
      </c>
      <c r="B252" s="1259"/>
      <c r="C252" s="984">
        <f t="shared" ref="C252:C254" si="158">(D173-C173)/C173*100</f>
        <v>-73.368406085596476</v>
      </c>
      <c r="D252" s="985">
        <f t="shared" ref="D252:D254" si="159">(F173-C173)/C173*100</f>
        <v>-27.177293934681181</v>
      </c>
      <c r="E252" s="985">
        <f t="shared" ref="E252:E254" si="160">(F173-D173)/D173*100</f>
        <v>173.44479004665629</v>
      </c>
      <c r="F252" s="985">
        <f t="shared" ref="F252:F254" si="161">(F173-E173)/E173*100</f>
        <v>169.19906687402801</v>
      </c>
      <c r="G252" s="984">
        <f t="shared" ref="G252:G254" si="162">(H173-G173)/G173*100</f>
        <v>2.6666666666666718</v>
      </c>
      <c r="H252" s="985">
        <f t="shared" ref="H252:H254" si="163">(J173-G173)/G173*100</f>
        <v>-75.027027027027032</v>
      </c>
      <c r="I252" s="985">
        <f t="shared" ref="I252:I254" si="164">(J173-H173)/H173*100</f>
        <v>-75.675675675675677</v>
      </c>
      <c r="J252" s="985">
        <f t="shared" ref="J252:J254" si="165">(J173-I173)/I173*100</f>
        <v>-73.648648648648646</v>
      </c>
      <c r="K252" s="984">
        <f t="shared" ref="K252:K254" si="166">(L173-K173)/K173*100</f>
        <v>-33.577704895031296</v>
      </c>
      <c r="L252" s="985">
        <f t="shared" ref="L252:L254" si="167">(N173-K173)/K173*100</f>
        <v>-47.140365914935124</v>
      </c>
      <c r="M252" s="985">
        <f t="shared" ref="M252:M254" si="168">(N173-L173)/L173*100</f>
        <v>-20.41883828083693</v>
      </c>
      <c r="N252" s="986">
        <f t="shared" ref="N252:N254" si="169">(N173-M173)/M173*100</f>
        <v>-15.993331391020035</v>
      </c>
    </row>
    <row r="253" spans="1:14" x14ac:dyDescent="0.3">
      <c r="A253" s="1258" t="s">
        <v>6</v>
      </c>
      <c r="B253" s="1259"/>
      <c r="C253" s="984">
        <f t="shared" si="158"/>
        <v>-42.220166512488433</v>
      </c>
      <c r="D253" s="985">
        <f t="shared" si="159"/>
        <v>-66.997282608695656</v>
      </c>
      <c r="E253" s="985">
        <f t="shared" si="160"/>
        <v>-42.881944444444443</v>
      </c>
      <c r="F253" s="985">
        <f t="shared" si="161"/>
        <v>-46.117265886287626</v>
      </c>
      <c r="G253" s="984">
        <f t="shared" si="162"/>
        <v>21.100917431192691</v>
      </c>
      <c r="H253" s="985">
        <f t="shared" si="163"/>
        <v>-24.637681159420275</v>
      </c>
      <c r="I253" s="985">
        <f t="shared" si="164"/>
        <v>-37.768994290733424</v>
      </c>
      <c r="J253" s="985">
        <f t="shared" si="165"/>
        <v>-25.947454080446398</v>
      </c>
      <c r="K253" s="984">
        <f t="shared" si="166"/>
        <v>-9.6389935577974963</v>
      </c>
      <c r="L253" s="985">
        <f t="shared" si="167"/>
        <v>-49.595728451563694</v>
      </c>
      <c r="M253" s="985">
        <f t="shared" si="168"/>
        <v>-44.219001610305959</v>
      </c>
      <c r="N253" s="986">
        <f t="shared" si="169"/>
        <v>-33.603864734299513</v>
      </c>
    </row>
    <row r="254" spans="1:14" ht="15" thickBot="1" x14ac:dyDescent="0.35">
      <c r="A254" s="1260" t="s">
        <v>7</v>
      </c>
      <c r="B254" s="1261"/>
      <c r="C254" s="987">
        <f t="shared" si="158"/>
        <v>-64.8035683650712</v>
      </c>
      <c r="D254" s="988">
        <f t="shared" si="159"/>
        <v>-62.044201293908209</v>
      </c>
      <c r="E254" s="988">
        <f t="shared" si="160"/>
        <v>7.8399057602890689</v>
      </c>
      <c r="F254" s="988">
        <f t="shared" si="161"/>
        <v>-8.7067781013248577</v>
      </c>
      <c r="G254" s="987">
        <f t="shared" si="162"/>
        <v>-14.876143123501725</v>
      </c>
      <c r="H254" s="988">
        <f t="shared" si="163"/>
        <v>-47.620190659076883</v>
      </c>
      <c r="I254" s="988">
        <f t="shared" si="164"/>
        <v>-38.466358007111651</v>
      </c>
      <c r="J254" s="988">
        <f t="shared" si="165"/>
        <v>-28.721185553623013</v>
      </c>
      <c r="K254" s="987">
        <f t="shared" si="166"/>
        <v>-47.573106937655432</v>
      </c>
      <c r="L254" s="988">
        <f t="shared" si="167"/>
        <v>-55.139976853674113</v>
      </c>
      <c r="M254" s="988">
        <f t="shared" si="168"/>
        <v>-14.433183952023196</v>
      </c>
      <c r="N254" s="989">
        <f t="shared" si="169"/>
        <v>-16.216940801053362</v>
      </c>
    </row>
    <row r="255" spans="1:14" ht="15" thickBot="1" x14ac:dyDescent="0.35">
      <c r="A255" s="85"/>
    </row>
    <row r="256" spans="1:14" ht="15" customHeight="1" thickBot="1" x14ac:dyDescent="0.35">
      <c r="A256" s="1256" t="s">
        <v>372</v>
      </c>
      <c r="B256" s="58"/>
      <c r="C256" s="1097" t="s">
        <v>1</v>
      </c>
      <c r="D256" s="1098"/>
      <c r="E256" s="1098"/>
      <c r="F256" s="1191"/>
      <c r="G256" s="1206" t="s">
        <v>2</v>
      </c>
      <c r="H256" s="1098"/>
      <c r="I256" s="1098"/>
      <c r="J256" s="1191"/>
      <c r="K256" s="1206" t="s">
        <v>3</v>
      </c>
      <c r="L256" s="1098"/>
      <c r="M256" s="1098"/>
      <c r="N256" s="1191"/>
    </row>
    <row r="257" spans="1:14" ht="41.4" customHeight="1" thickBot="1" x14ac:dyDescent="0.35">
      <c r="A257" s="1257"/>
      <c r="B257" s="59"/>
      <c r="C257" s="67" t="s">
        <v>32</v>
      </c>
      <c r="D257" s="67" t="s">
        <v>159</v>
      </c>
      <c r="E257" s="67" t="s">
        <v>160</v>
      </c>
      <c r="F257" s="69" t="s">
        <v>161</v>
      </c>
      <c r="G257" s="67" t="s">
        <v>32</v>
      </c>
      <c r="H257" s="67" t="s">
        <v>159</v>
      </c>
      <c r="I257" s="67" t="s">
        <v>160</v>
      </c>
      <c r="J257" s="69" t="s">
        <v>161</v>
      </c>
      <c r="K257" s="67" t="s">
        <v>32</v>
      </c>
      <c r="L257" s="67" t="s">
        <v>159</v>
      </c>
      <c r="M257" s="67" t="s">
        <v>160</v>
      </c>
      <c r="N257" s="69" t="s">
        <v>161</v>
      </c>
    </row>
    <row r="258" spans="1:14" x14ac:dyDescent="0.3">
      <c r="A258" s="1254" t="s">
        <v>4</v>
      </c>
      <c r="B258" s="1255"/>
      <c r="C258" s="984">
        <f>(D179-C179)/C179*100</f>
        <v>-34.939024390243894</v>
      </c>
      <c r="D258" s="985">
        <f>(F179-C179)/C179*100</f>
        <v>-19.650253106304643</v>
      </c>
      <c r="E258" s="985">
        <f>(F179-D179)/D179*100</f>
        <v>23.499142367066884</v>
      </c>
      <c r="F258" s="985">
        <f>(F179-E179)/E179*100</f>
        <v>-8.1475128644940025</v>
      </c>
      <c r="G258" s="984">
        <f>(H179-G179)/G179*100</f>
        <v>-3.8610038610038679</v>
      </c>
      <c r="H258" s="985">
        <f>(J179-G179)/G179*100</f>
        <v>14.063215758131012</v>
      </c>
      <c r="I258" s="985">
        <f>(J179-H179)/H179*100</f>
        <v>18.644067796610177</v>
      </c>
      <c r="J258" s="985">
        <f>(J179-I179)/I179*100</f>
        <v>27.118644067796609</v>
      </c>
      <c r="K258" s="984">
        <f>(L179-K179)/K179*100</f>
        <v>-23.680947788951652</v>
      </c>
      <c r="L258" s="985">
        <f>(N179-K179)/K179*100</f>
        <v>-6.8907563025210079</v>
      </c>
      <c r="M258" s="985">
        <f>(N179-L179)/L179*100</f>
        <v>22.000000000000011</v>
      </c>
      <c r="N258" s="986">
        <f>(N179-M179)/M179*100</f>
        <v>5.0000000000000009</v>
      </c>
    </row>
    <row r="259" spans="1:14" x14ac:dyDescent="0.3">
      <c r="A259" s="1258" t="s">
        <v>5</v>
      </c>
      <c r="B259" s="1259"/>
      <c r="C259" s="984">
        <f t="shared" ref="C259:C261" si="170">(D180-C180)/C180*100</f>
        <v>-46.745562130177511</v>
      </c>
      <c r="D259" s="985">
        <f t="shared" ref="D259:D261" si="171">(F180-C180)/C180*100</f>
        <v>7.1428571428571548</v>
      </c>
      <c r="E259" s="985">
        <f t="shared" ref="E259:E261" si="172">(F180-D180)/D180*100</f>
        <v>101.19047619047619</v>
      </c>
      <c r="F259" s="985">
        <f t="shared" ref="F259:F261" si="173">(F180-E180)/E180*100</f>
        <v>48.571428571428555</v>
      </c>
      <c r="G259" s="984">
        <f t="shared" ref="G259:G261" si="174">(H180-G180)/G180*100</f>
        <v>33.913043478260889</v>
      </c>
      <c r="H259" s="985">
        <f t="shared" ref="H259:H261" si="175">(J180-G180)/G180*100</f>
        <v>-32.307692307692307</v>
      </c>
      <c r="I259" s="985">
        <f t="shared" ref="I259:I261" si="176">(J180-H180)/H180*100</f>
        <v>-49.45054945054946</v>
      </c>
      <c r="J259" s="985">
        <f t="shared" ref="J259:J261" si="177">(J180-I180)/I180*100</f>
        <v>-57.692307692307686</v>
      </c>
      <c r="K259" s="984">
        <f t="shared" ref="K259:K261" si="178">(L180-K180)/K180*100</f>
        <v>7.0097604259095085</v>
      </c>
      <c r="L259" s="985">
        <f t="shared" ref="L259:L261" si="179">(N180-K180)/K180*100</f>
        <v>-9.9604743083003981</v>
      </c>
      <c r="M259" s="985">
        <f t="shared" ref="M259:M261" si="180">(N180-L180)/L180*100</f>
        <v>-15.858585858585874</v>
      </c>
      <c r="N259" s="986">
        <f t="shared" ref="N259:N261" si="181">(N180-M180)/M180*100</f>
        <v>-32.294372294372295</v>
      </c>
    </row>
    <row r="260" spans="1:14" x14ac:dyDescent="0.3">
      <c r="A260" s="1258" t="s">
        <v>6</v>
      </c>
      <c r="B260" s="1259"/>
      <c r="C260" s="984">
        <f t="shared" si="170"/>
        <v>63.124999999999986</v>
      </c>
      <c r="D260" s="985">
        <f t="shared" si="171"/>
        <v>6.8421052631578716</v>
      </c>
      <c r="E260" s="985">
        <f t="shared" si="172"/>
        <v>-34.502923976608194</v>
      </c>
      <c r="F260" s="985">
        <f t="shared" si="173"/>
        <v>-29.149797570850211</v>
      </c>
      <c r="G260" s="984">
        <f t="shared" si="174"/>
        <v>76.92307692307692</v>
      </c>
      <c r="H260" s="985">
        <f t="shared" si="175"/>
        <v>66.111111111111114</v>
      </c>
      <c r="I260" s="985">
        <f t="shared" si="176"/>
        <v>-6.1111111111111054</v>
      </c>
      <c r="J260" s="985">
        <f t="shared" si="177"/>
        <v>-0.5882352941176503</v>
      </c>
      <c r="K260" s="984">
        <f t="shared" si="178"/>
        <v>75.939849624060201</v>
      </c>
      <c r="L260" s="985">
        <f t="shared" si="179"/>
        <v>40.350877192982466</v>
      </c>
      <c r="M260" s="985">
        <f t="shared" si="180"/>
        <v>-20.227920227920244</v>
      </c>
      <c r="N260" s="986">
        <f t="shared" si="181"/>
        <v>-12.820512820512834</v>
      </c>
    </row>
    <row r="261" spans="1:14" ht="15" thickBot="1" x14ac:dyDescent="0.35">
      <c r="A261" s="1260" t="s">
        <v>7</v>
      </c>
      <c r="B261" s="1261"/>
      <c r="C261" s="987">
        <f t="shared" si="170"/>
        <v>-27.524985302763088</v>
      </c>
      <c r="D261" s="988">
        <f t="shared" si="171"/>
        <v>-14.411177644710591</v>
      </c>
      <c r="E261" s="988">
        <f t="shared" si="172"/>
        <v>18.094246290028636</v>
      </c>
      <c r="F261" s="988">
        <f t="shared" si="173"/>
        <v>-9.1365655785203845</v>
      </c>
      <c r="G261" s="987">
        <f t="shared" si="174"/>
        <v>20.408163265306129</v>
      </c>
      <c r="H261" s="988">
        <f t="shared" si="175"/>
        <v>16.770186335403732</v>
      </c>
      <c r="I261" s="988">
        <f t="shared" si="176"/>
        <v>-3.0213706705969048</v>
      </c>
      <c r="J261" s="988">
        <f t="shared" si="177"/>
        <v>-1.1760513186029875</v>
      </c>
      <c r="K261" s="987">
        <f t="shared" si="178"/>
        <v>-5.7442081878768745</v>
      </c>
      <c r="L261" s="988">
        <f t="shared" si="179"/>
        <v>-2.1847046691767393</v>
      </c>
      <c r="M261" s="988">
        <f t="shared" si="180"/>
        <v>3.776429490715195</v>
      </c>
      <c r="N261" s="989">
        <f t="shared" si="181"/>
        <v>-7.5305270427221735</v>
      </c>
    </row>
    <row r="262" spans="1:14" x14ac:dyDescent="0.3">
      <c r="A262" s="50" t="s">
        <v>63</v>
      </c>
    </row>
  </sheetData>
  <mergeCells count="298">
    <mergeCell ref="G142:J142"/>
    <mergeCell ref="K142:N142"/>
    <mergeCell ref="G193:J193"/>
    <mergeCell ref="K193:N193"/>
    <mergeCell ref="G177:J177"/>
    <mergeCell ref="K177:N177"/>
    <mergeCell ref="G114:J114"/>
    <mergeCell ref="K114:N114"/>
    <mergeCell ref="G249:J249"/>
    <mergeCell ref="K249:N249"/>
    <mergeCell ref="G207:J207"/>
    <mergeCell ref="K207:N207"/>
    <mergeCell ref="G149:J149"/>
    <mergeCell ref="K149:N149"/>
    <mergeCell ref="K221:N221"/>
    <mergeCell ref="A218:B218"/>
    <mergeCell ref="G185:J185"/>
    <mergeCell ref="K185:N185"/>
    <mergeCell ref="A188:B188"/>
    <mergeCell ref="G256:J256"/>
    <mergeCell ref="K256:N256"/>
    <mergeCell ref="G200:J200"/>
    <mergeCell ref="K200:N200"/>
    <mergeCell ref="G242:J242"/>
    <mergeCell ref="K242:N242"/>
    <mergeCell ref="A193:A194"/>
    <mergeCell ref="A205:B205"/>
    <mergeCell ref="A212:B212"/>
    <mergeCell ref="A216:B216"/>
    <mergeCell ref="A217:B217"/>
    <mergeCell ref="A247:B247"/>
    <mergeCell ref="A251:B251"/>
    <mergeCell ref="A252:B252"/>
    <mergeCell ref="R15:V15"/>
    <mergeCell ref="R16:V16"/>
    <mergeCell ref="R17:S18"/>
    <mergeCell ref="T17:U17"/>
    <mergeCell ref="V17:V18"/>
    <mergeCell ref="R19:R21"/>
    <mergeCell ref="R22:S22"/>
    <mergeCell ref="G228:J228"/>
    <mergeCell ref="K228:N228"/>
    <mergeCell ref="A235:A236"/>
    <mergeCell ref="G235:J235"/>
    <mergeCell ref="K235:N235"/>
    <mergeCell ref="A214:A215"/>
    <mergeCell ref="K214:N214"/>
    <mergeCell ref="A221:A222"/>
    <mergeCell ref="G221:J221"/>
    <mergeCell ref="C177:F177"/>
    <mergeCell ref="C170:F170"/>
    <mergeCell ref="A156:A157"/>
    <mergeCell ref="G156:J156"/>
    <mergeCell ref="K156:N156"/>
    <mergeCell ref="A163:A164"/>
    <mergeCell ref="G163:J163"/>
    <mergeCell ref="K163:N163"/>
    <mergeCell ref="A158:B158"/>
    <mergeCell ref="A159:B159"/>
    <mergeCell ref="A160:B160"/>
    <mergeCell ref="A161:B161"/>
    <mergeCell ref="C156:F156"/>
    <mergeCell ref="C163:F163"/>
    <mergeCell ref="A165:B165"/>
    <mergeCell ref="A166:B166"/>
    <mergeCell ref="A167:B167"/>
    <mergeCell ref="A168:B168"/>
    <mergeCell ref="G170:J170"/>
    <mergeCell ref="K170:N170"/>
    <mergeCell ref="A152:B152"/>
    <mergeCell ref="A153:B153"/>
    <mergeCell ref="A154:B154"/>
    <mergeCell ref="C142:F142"/>
    <mergeCell ref="C149:F149"/>
    <mergeCell ref="A128:A129"/>
    <mergeCell ref="G128:J128"/>
    <mergeCell ref="K128:N128"/>
    <mergeCell ref="A135:A136"/>
    <mergeCell ref="G135:J135"/>
    <mergeCell ref="K135:N135"/>
    <mergeCell ref="A130:B130"/>
    <mergeCell ref="A131:B131"/>
    <mergeCell ref="A132:B132"/>
    <mergeCell ref="A133:B133"/>
    <mergeCell ref="C135:F135"/>
    <mergeCell ref="C128:F128"/>
    <mergeCell ref="A138:B138"/>
    <mergeCell ref="A139:B139"/>
    <mergeCell ref="A140:B140"/>
    <mergeCell ref="A144:B144"/>
    <mergeCell ref="A145:B145"/>
    <mergeCell ref="A146:B146"/>
    <mergeCell ref="A147:B147"/>
    <mergeCell ref="G121:J121"/>
    <mergeCell ref="K121:N121"/>
    <mergeCell ref="A124:B124"/>
    <mergeCell ref="A125:B125"/>
    <mergeCell ref="A126:B126"/>
    <mergeCell ref="C114:F114"/>
    <mergeCell ref="C121:F121"/>
    <mergeCell ref="A107:A108"/>
    <mergeCell ref="G107:J107"/>
    <mergeCell ref="K107:N107"/>
    <mergeCell ref="C107:F107"/>
    <mergeCell ref="A109:B109"/>
    <mergeCell ref="A110:B110"/>
    <mergeCell ref="A111:B111"/>
    <mergeCell ref="A112:B112"/>
    <mergeCell ref="G91:J91"/>
    <mergeCell ref="K91:N91"/>
    <mergeCell ref="A98:A99"/>
    <mergeCell ref="G98:J98"/>
    <mergeCell ref="K98:N98"/>
    <mergeCell ref="A101:B101"/>
    <mergeCell ref="A102:B102"/>
    <mergeCell ref="A103:B103"/>
    <mergeCell ref="C98:F98"/>
    <mergeCell ref="C91:F91"/>
    <mergeCell ref="A84:A85"/>
    <mergeCell ref="G84:J84"/>
    <mergeCell ref="K84:N84"/>
    <mergeCell ref="K56:N56"/>
    <mergeCell ref="A63:A64"/>
    <mergeCell ref="G63:J63"/>
    <mergeCell ref="K63:N63"/>
    <mergeCell ref="A70:A71"/>
    <mergeCell ref="G70:J70"/>
    <mergeCell ref="K70:N70"/>
    <mergeCell ref="A58:B58"/>
    <mergeCell ref="A59:B59"/>
    <mergeCell ref="A60:B60"/>
    <mergeCell ref="A61:B61"/>
    <mergeCell ref="A65:B65"/>
    <mergeCell ref="A66:B66"/>
    <mergeCell ref="A67:B67"/>
    <mergeCell ref="A79:B79"/>
    <mergeCell ref="A80:B80"/>
    <mergeCell ref="A81:B81"/>
    <mergeCell ref="A82:B82"/>
    <mergeCell ref="C84:F84"/>
    <mergeCell ref="K77:N77"/>
    <mergeCell ref="A56:A57"/>
    <mergeCell ref="G56:J56"/>
    <mergeCell ref="A53:B53"/>
    <mergeCell ref="A77:A78"/>
    <mergeCell ref="G77:J77"/>
    <mergeCell ref="A68:B68"/>
    <mergeCell ref="A72:B72"/>
    <mergeCell ref="A73:B73"/>
    <mergeCell ref="A74:B74"/>
    <mergeCell ref="A75:B75"/>
    <mergeCell ref="C77:F77"/>
    <mergeCell ref="C70:F70"/>
    <mergeCell ref="C63:F63"/>
    <mergeCell ref="C56:F56"/>
    <mergeCell ref="A45:B45"/>
    <mergeCell ref="A47:A48"/>
    <mergeCell ref="C47:F47"/>
    <mergeCell ref="G47:J47"/>
    <mergeCell ref="K47:N47"/>
    <mergeCell ref="A49:B49"/>
    <mergeCell ref="A50:B50"/>
    <mergeCell ref="A51:B51"/>
    <mergeCell ref="A52:B52"/>
    <mergeCell ref="C40:F40"/>
    <mergeCell ref="G40:J40"/>
    <mergeCell ref="K40:N40"/>
    <mergeCell ref="A42:B42"/>
    <mergeCell ref="A43:B43"/>
    <mergeCell ref="A44:B44"/>
    <mergeCell ref="K33:N33"/>
    <mergeCell ref="A35:B35"/>
    <mergeCell ref="A36:B36"/>
    <mergeCell ref="A37:B37"/>
    <mergeCell ref="A38:B38"/>
    <mergeCell ref="A39:B39"/>
    <mergeCell ref="A40:A41"/>
    <mergeCell ref="A14:B14"/>
    <mergeCell ref="A15:B15"/>
    <mergeCell ref="A16:B16"/>
    <mergeCell ref="A29:B29"/>
    <mergeCell ref="A30:B30"/>
    <mergeCell ref="A31:B31"/>
    <mergeCell ref="A32:B32"/>
    <mergeCell ref="C33:F33"/>
    <mergeCell ref="G33:J33"/>
    <mergeCell ref="A24:B24"/>
    <mergeCell ref="A25:B25"/>
    <mergeCell ref="C26:F26"/>
    <mergeCell ref="G26:J26"/>
    <mergeCell ref="A33:A34"/>
    <mergeCell ref="A28:B28"/>
    <mergeCell ref="C5:F5"/>
    <mergeCell ref="G5:J5"/>
    <mergeCell ref="K5:N5"/>
    <mergeCell ref="A7:B7"/>
    <mergeCell ref="A8:B8"/>
    <mergeCell ref="A9:B9"/>
    <mergeCell ref="A12:A13"/>
    <mergeCell ref="A19:A20"/>
    <mergeCell ref="A26:A27"/>
    <mergeCell ref="A5:B6"/>
    <mergeCell ref="A10:B10"/>
    <mergeCell ref="A11:B11"/>
    <mergeCell ref="A17:B17"/>
    <mergeCell ref="A18:B18"/>
    <mergeCell ref="K26:N26"/>
    <mergeCell ref="C19:F19"/>
    <mergeCell ref="G19:J19"/>
    <mergeCell ref="K19:N19"/>
    <mergeCell ref="A21:B21"/>
    <mergeCell ref="A22:B22"/>
    <mergeCell ref="A23:B23"/>
    <mergeCell ref="C12:F12"/>
    <mergeCell ref="G12:J12"/>
    <mergeCell ref="K12:N12"/>
    <mergeCell ref="A86:B86"/>
    <mergeCell ref="A87:B87"/>
    <mergeCell ref="A88:B88"/>
    <mergeCell ref="A89:B89"/>
    <mergeCell ref="A93:B93"/>
    <mergeCell ref="A94:B94"/>
    <mergeCell ref="A95:B95"/>
    <mergeCell ref="A96:B96"/>
    <mergeCell ref="A100:B100"/>
    <mergeCell ref="A91:A92"/>
    <mergeCell ref="A116:B116"/>
    <mergeCell ref="A117:B117"/>
    <mergeCell ref="A118:B118"/>
    <mergeCell ref="A119:B119"/>
    <mergeCell ref="A123:B123"/>
    <mergeCell ref="A114:A115"/>
    <mergeCell ref="A245:B245"/>
    <mergeCell ref="A246:B246"/>
    <mergeCell ref="A170:A171"/>
    <mergeCell ref="A121:A122"/>
    <mergeCell ref="A149:A150"/>
    <mergeCell ref="A180:B180"/>
    <mergeCell ref="A181:B181"/>
    <mergeCell ref="A182:B182"/>
    <mergeCell ref="A185:A187"/>
    <mergeCell ref="A223:B223"/>
    <mergeCell ref="A224:B224"/>
    <mergeCell ref="A225:B225"/>
    <mergeCell ref="A226:B226"/>
    <mergeCell ref="A230:B230"/>
    <mergeCell ref="A231:B231"/>
    <mergeCell ref="A177:A178"/>
    <mergeCell ref="A207:A208"/>
    <mergeCell ref="A137:B137"/>
    <mergeCell ref="A253:B253"/>
    <mergeCell ref="A254:B254"/>
    <mergeCell ref="A242:A243"/>
    <mergeCell ref="A232:B232"/>
    <mergeCell ref="A233:B233"/>
    <mergeCell ref="A237:B237"/>
    <mergeCell ref="A172:B172"/>
    <mergeCell ref="A173:B173"/>
    <mergeCell ref="A174:B174"/>
    <mergeCell ref="A175:B175"/>
    <mergeCell ref="A179:B179"/>
    <mergeCell ref="A249:A250"/>
    <mergeCell ref="A189:B189"/>
    <mergeCell ref="A190:B190"/>
    <mergeCell ref="A219:B219"/>
    <mergeCell ref="A195:B195"/>
    <mergeCell ref="A196:B196"/>
    <mergeCell ref="A197:B197"/>
    <mergeCell ref="A198:B198"/>
    <mergeCell ref="A191:B191"/>
    <mergeCell ref="A202:B202"/>
    <mergeCell ref="A200:A201"/>
    <mergeCell ref="A203:B203"/>
    <mergeCell ref="A204:B204"/>
    <mergeCell ref="A151:B151"/>
    <mergeCell ref="A142:A143"/>
    <mergeCell ref="A260:B260"/>
    <mergeCell ref="A261:B261"/>
    <mergeCell ref="A256:A257"/>
    <mergeCell ref="C185:F185"/>
    <mergeCell ref="C193:F193"/>
    <mergeCell ref="C200:F200"/>
    <mergeCell ref="C207:F207"/>
    <mergeCell ref="C221:F221"/>
    <mergeCell ref="C228:F228"/>
    <mergeCell ref="C242:F242"/>
    <mergeCell ref="C249:F249"/>
    <mergeCell ref="C256:F256"/>
    <mergeCell ref="A238:B238"/>
    <mergeCell ref="A228:A229"/>
    <mergeCell ref="A239:B239"/>
    <mergeCell ref="A240:B240"/>
    <mergeCell ref="A244:B244"/>
    <mergeCell ref="A259:B259"/>
    <mergeCell ref="A209:B209"/>
    <mergeCell ref="A210:B210"/>
    <mergeCell ref="A211:B211"/>
    <mergeCell ref="A258:B258"/>
  </mergeCells>
  <pageMargins left="0.7" right="0.7" top="0.75" bottom="0.75" header="0.3" footer="0.3"/>
  <pageSetup paperSize="9" scale="6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77"/>
  <sheetViews>
    <sheetView workbookViewId="0">
      <selection activeCell="F14" sqref="F14"/>
    </sheetView>
  </sheetViews>
  <sheetFormatPr defaultColWidth="8.88671875" defaultRowHeight="14.4" x14ac:dyDescent="0.3"/>
  <cols>
    <col min="1" max="1" width="22.33203125" style="5" customWidth="1"/>
    <col min="2" max="16384" width="8.88671875" style="5"/>
  </cols>
  <sheetData>
    <row r="1" spans="1:22" ht="15.6" x14ac:dyDescent="0.3">
      <c r="A1" s="86" t="s">
        <v>261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22" ht="15.6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22" ht="15.6" x14ac:dyDescent="0.3">
      <c r="A3" s="57"/>
    </row>
    <row r="4" spans="1:22" ht="16.2" thickBot="1" x14ac:dyDescent="0.35">
      <c r="A4" s="7" t="s">
        <v>57</v>
      </c>
      <c r="L4" s="730"/>
    </row>
    <row r="5" spans="1:22" ht="15" customHeight="1" thickBot="1" x14ac:dyDescent="0.35">
      <c r="A5" s="1265" t="s">
        <v>20</v>
      </c>
      <c r="B5" s="1267"/>
      <c r="C5" s="1097" t="s">
        <v>1</v>
      </c>
      <c r="D5" s="1098"/>
      <c r="E5" s="1098"/>
      <c r="F5" s="1098"/>
      <c r="G5" s="1097" t="s">
        <v>2</v>
      </c>
      <c r="H5" s="1098"/>
      <c r="I5" s="1098"/>
      <c r="J5" s="1098"/>
      <c r="K5" s="1097" t="s">
        <v>3</v>
      </c>
      <c r="L5" s="1098"/>
      <c r="M5" s="1098"/>
      <c r="N5" s="1099"/>
      <c r="R5" s="1304" t="s">
        <v>78</v>
      </c>
      <c r="S5" s="1304"/>
      <c r="T5" s="1304"/>
      <c r="U5" s="1304"/>
      <c r="V5" s="1304"/>
    </row>
    <row r="6" spans="1:22" ht="15" thickBot="1" x14ac:dyDescent="0.35">
      <c r="A6" s="1266"/>
      <c r="B6" s="1268"/>
      <c r="C6" s="13">
        <v>2001</v>
      </c>
      <c r="D6" s="14">
        <v>2010</v>
      </c>
      <c r="E6" s="14">
        <v>2014</v>
      </c>
      <c r="F6" s="14">
        <v>2015</v>
      </c>
      <c r="G6" s="13">
        <v>2001</v>
      </c>
      <c r="H6" s="14">
        <v>2010</v>
      </c>
      <c r="I6" s="14">
        <v>2014</v>
      </c>
      <c r="J6" s="15">
        <v>2015</v>
      </c>
      <c r="K6" s="13">
        <v>2001</v>
      </c>
      <c r="L6" s="14">
        <v>2010</v>
      </c>
      <c r="M6" s="14">
        <v>2014</v>
      </c>
      <c r="N6" s="15">
        <v>2015</v>
      </c>
      <c r="R6" s="1305" t="s">
        <v>79</v>
      </c>
      <c r="S6" s="1305"/>
      <c r="T6" s="1305"/>
      <c r="U6" s="1305"/>
      <c r="V6" s="1305"/>
    </row>
    <row r="7" spans="1:22" ht="15" customHeight="1" x14ac:dyDescent="0.3">
      <c r="A7" s="1254" t="s">
        <v>4</v>
      </c>
      <c r="B7" s="1263"/>
      <c r="C7" s="187">
        <v>8360</v>
      </c>
      <c r="D7" s="242">
        <v>10356</v>
      </c>
      <c r="E7" s="242">
        <v>11383</v>
      </c>
      <c r="F7" s="744">
        <f>'SPSS Velocipedi'!AF5+'SPSS Velocipedi'!AF17+'SPSS Velocipedi'!AF29</f>
        <v>11310</v>
      </c>
      <c r="G7" s="187">
        <v>937</v>
      </c>
      <c r="H7" s="242">
        <v>1076</v>
      </c>
      <c r="I7" s="242">
        <v>1292</v>
      </c>
      <c r="J7" s="744">
        <f>'SPSS Velocipedi'!AF9+'SPSS Velocipedi'!AF21+'SPSS Velocipedi'!AF33</f>
        <v>1460</v>
      </c>
      <c r="K7" s="187">
        <v>9297</v>
      </c>
      <c r="L7" s="242">
        <v>11432</v>
      </c>
      <c r="M7" s="242">
        <v>12675</v>
      </c>
      <c r="N7" s="744">
        <f>F7+J7</f>
        <v>12770</v>
      </c>
      <c r="P7" s="5">
        <f>'SPSS Velocipedi'!AF8+'SPSS Velocipedi'!AF20+'SPSS Velocipedi'!AF32</f>
        <v>15354</v>
      </c>
      <c r="R7" s="1312" t="s">
        <v>80</v>
      </c>
      <c r="S7" s="1313"/>
      <c r="T7" s="1310" t="s">
        <v>81</v>
      </c>
      <c r="U7" s="1311"/>
      <c r="V7" s="1308" t="s">
        <v>82</v>
      </c>
    </row>
    <row r="8" spans="1:22" ht="19.2" thickBot="1" x14ac:dyDescent="0.35">
      <c r="A8" s="1258" t="s">
        <v>5</v>
      </c>
      <c r="B8" s="1264"/>
      <c r="C8" s="187">
        <v>1873</v>
      </c>
      <c r="D8" s="242">
        <v>2164</v>
      </c>
      <c r="E8" s="242">
        <v>2663</v>
      </c>
      <c r="F8" s="744">
        <f>'SPSS Velocipedi'!AF6+'SPSS Velocipedi'!AF18+'SPSS Velocipedi'!AF30</f>
        <v>2572</v>
      </c>
      <c r="G8" s="187">
        <v>231</v>
      </c>
      <c r="H8" s="242">
        <v>315</v>
      </c>
      <c r="I8" s="242">
        <v>390</v>
      </c>
      <c r="J8" s="744">
        <f>'SPSS Velocipedi'!AF10+'SPSS Velocipedi'!AF22+'SPSS Velocipedi'!AF34</f>
        <v>370</v>
      </c>
      <c r="K8" s="187">
        <v>2104</v>
      </c>
      <c r="L8" s="242">
        <v>2479</v>
      </c>
      <c r="M8" s="242">
        <v>3053</v>
      </c>
      <c r="N8" s="744">
        <f t="shared" ref="N8:N10" si="0">F8+J8</f>
        <v>2942</v>
      </c>
      <c r="P8" s="5">
        <f>'SPSS Velocipedi'!AF12+'SPSS Velocipedi'!AF24+'SPSS Velocipedi'!AF36</f>
        <v>2083</v>
      </c>
      <c r="R8" s="1314"/>
      <c r="S8" s="1315"/>
      <c r="T8" s="731" t="s">
        <v>83</v>
      </c>
      <c r="U8" s="732" t="s">
        <v>84</v>
      </c>
      <c r="V8" s="1309"/>
    </row>
    <row r="9" spans="1:22" ht="16.8" x14ac:dyDescent="0.3">
      <c r="A9" s="1258" t="s">
        <v>6</v>
      </c>
      <c r="B9" s="1264"/>
      <c r="C9" s="187">
        <v>694</v>
      </c>
      <c r="D9" s="242">
        <v>1081</v>
      </c>
      <c r="E9" s="242">
        <v>1473</v>
      </c>
      <c r="F9" s="744">
        <f>'SPSS Velocipedi'!AF7+'SPSS Velocipedi'!AF19+'SPSS Velocipedi'!AF31</f>
        <v>1472</v>
      </c>
      <c r="G9" s="187">
        <v>132</v>
      </c>
      <c r="H9" s="242">
        <v>218</v>
      </c>
      <c r="I9" s="242">
        <v>245</v>
      </c>
      <c r="J9" s="744">
        <f>'SPSS Velocipedi'!AF11+'SPSS Velocipedi'!AF23+'SPSS Velocipedi'!AF35</f>
        <v>253</v>
      </c>
      <c r="K9" s="187">
        <v>826</v>
      </c>
      <c r="L9" s="242">
        <v>1299</v>
      </c>
      <c r="M9" s="242">
        <v>1718</v>
      </c>
      <c r="N9" s="744">
        <f t="shared" si="0"/>
        <v>1725</v>
      </c>
      <c r="P9" s="5">
        <f>P7+P8</f>
        <v>17437</v>
      </c>
      <c r="R9" s="1306" t="s">
        <v>85</v>
      </c>
      <c r="S9" s="733" t="s">
        <v>4</v>
      </c>
      <c r="T9" s="734">
        <v>10908</v>
      </c>
      <c r="U9" s="735">
        <v>1378</v>
      </c>
      <c r="V9" s="736">
        <v>12286</v>
      </c>
    </row>
    <row r="10" spans="1:22" ht="15" thickBot="1" x14ac:dyDescent="0.35">
      <c r="A10" s="1260" t="s">
        <v>7</v>
      </c>
      <c r="B10" s="1269"/>
      <c r="C10" s="188">
        <v>10927</v>
      </c>
      <c r="D10" s="189">
        <v>13601</v>
      </c>
      <c r="E10" s="189">
        <v>15519</v>
      </c>
      <c r="F10" s="244">
        <f>'SPSS Velocipedi'!AF8+'SPSS Velocipedi'!AF20+'SPSS Velocipedi'!AF32</f>
        <v>15354</v>
      </c>
      <c r="G10" s="188">
        <v>1300</v>
      </c>
      <c r="H10" s="189">
        <v>1609</v>
      </c>
      <c r="I10" s="189">
        <v>1927</v>
      </c>
      <c r="J10" s="244">
        <f>'SPSS Velocipedi'!AF12+'SPSS Velocipedi'!AF24+'SPSS Velocipedi'!AF36</f>
        <v>2083</v>
      </c>
      <c r="K10" s="188">
        <v>12227</v>
      </c>
      <c r="L10" s="189">
        <v>15210</v>
      </c>
      <c r="M10" s="189">
        <v>17446</v>
      </c>
      <c r="N10" s="244">
        <f t="shared" si="0"/>
        <v>17437</v>
      </c>
      <c r="R10" s="1307"/>
      <c r="S10" s="737" t="s">
        <v>5</v>
      </c>
      <c r="T10" s="738">
        <v>2513</v>
      </c>
      <c r="U10" s="739">
        <v>352</v>
      </c>
      <c r="V10" s="740">
        <v>2865</v>
      </c>
    </row>
    <row r="11" spans="1:22" ht="25.8" thickBot="1" x14ac:dyDescent="0.35">
      <c r="A11" s="1270"/>
      <c r="B11" s="1270"/>
      <c r="C11" s="47"/>
      <c r="D11" s="47"/>
      <c r="E11" s="47"/>
      <c r="F11" s="47"/>
      <c r="G11" s="205"/>
      <c r="H11" s="47"/>
      <c r="I11" s="47"/>
      <c r="J11" s="47"/>
      <c r="K11" s="47"/>
      <c r="L11" s="205"/>
      <c r="M11" s="47"/>
      <c r="N11" s="47"/>
      <c r="O11" s="47"/>
      <c r="P11" s="47"/>
      <c r="Q11" s="730"/>
      <c r="R11" s="1307"/>
      <c r="S11" s="737" t="s">
        <v>86</v>
      </c>
      <c r="T11" s="738">
        <v>1448</v>
      </c>
      <c r="U11" s="739">
        <v>230</v>
      </c>
      <c r="V11" s="740">
        <v>1678</v>
      </c>
    </row>
    <row r="12" spans="1:22" ht="15" customHeight="1" thickBot="1" x14ac:dyDescent="0.35">
      <c r="A12" s="1265" t="s">
        <v>47</v>
      </c>
      <c r="B12" s="58"/>
      <c r="C12" s="1097" t="s">
        <v>1</v>
      </c>
      <c r="D12" s="1098"/>
      <c r="E12" s="1098"/>
      <c r="F12" s="1098"/>
      <c r="G12" s="1097" t="s">
        <v>2</v>
      </c>
      <c r="H12" s="1098"/>
      <c r="I12" s="1098"/>
      <c r="J12" s="1098"/>
      <c r="K12" s="1097" t="s">
        <v>3</v>
      </c>
      <c r="L12" s="1098"/>
      <c r="M12" s="1098"/>
      <c r="N12" s="1099"/>
      <c r="R12" s="1302" t="s">
        <v>82</v>
      </c>
      <c r="S12" s="1303"/>
      <c r="T12" s="741">
        <v>14869</v>
      </c>
      <c r="U12" s="742">
        <v>1960</v>
      </c>
      <c r="V12" s="743">
        <v>16829</v>
      </c>
    </row>
    <row r="13" spans="1:22" ht="15" thickBot="1" x14ac:dyDescent="0.35">
      <c r="A13" s="1266"/>
      <c r="B13" s="59"/>
      <c r="C13" s="13">
        <v>2001</v>
      </c>
      <c r="D13" s="14">
        <v>2010</v>
      </c>
      <c r="E13" s="14">
        <v>2014</v>
      </c>
      <c r="F13" s="14">
        <v>2015</v>
      </c>
      <c r="G13" s="13">
        <v>2001</v>
      </c>
      <c r="H13" s="14">
        <v>2010</v>
      </c>
      <c r="I13" s="14">
        <v>2014</v>
      </c>
      <c r="J13" s="15">
        <v>2015</v>
      </c>
      <c r="K13" s="13">
        <v>2001</v>
      </c>
      <c r="L13" s="14">
        <v>2010</v>
      </c>
      <c r="M13" s="14">
        <v>2014</v>
      </c>
      <c r="N13" s="15">
        <v>2015</v>
      </c>
    </row>
    <row r="14" spans="1:22" x14ac:dyDescent="0.3">
      <c r="A14" s="1254" t="s">
        <v>4</v>
      </c>
      <c r="B14" s="1255"/>
      <c r="C14" s="187">
        <v>194</v>
      </c>
      <c r="D14" s="242">
        <v>120</v>
      </c>
      <c r="E14" s="242">
        <v>119</v>
      </c>
      <c r="F14" s="243">
        <f>'SPSS Velocipedi'!AE44+'SPSS Velocipedi'!AE56+'SPSS Velocipedi'!AB68</f>
        <v>107</v>
      </c>
      <c r="G14" s="187">
        <v>83</v>
      </c>
      <c r="H14" s="242">
        <v>63</v>
      </c>
      <c r="I14" s="242">
        <v>70</v>
      </c>
      <c r="J14" s="243">
        <f>'SPSS Velocipedi'!AE48+'SPSS Velocipedi'!AE60+'SPSS Velocipedi'!AB72</f>
        <v>61</v>
      </c>
      <c r="K14" s="187">
        <v>277</v>
      </c>
      <c r="L14" s="242">
        <v>183</v>
      </c>
      <c r="M14" s="242">
        <v>189</v>
      </c>
      <c r="N14" s="243">
        <f>F14+J14</f>
        <v>168</v>
      </c>
      <c r="P14" s="5">
        <f>'SPSS Velocipedi'!AE47+'SPSS Velocipedi'!AE59+'SPSS Velocipedi'!AB71</f>
        <v>170</v>
      </c>
    </row>
    <row r="15" spans="1:22" x14ac:dyDescent="0.3">
      <c r="A15" s="1258" t="s">
        <v>5</v>
      </c>
      <c r="B15" s="1259"/>
      <c r="C15" s="187">
        <v>45</v>
      </c>
      <c r="D15" s="242">
        <v>26</v>
      </c>
      <c r="E15" s="242">
        <v>24</v>
      </c>
      <c r="F15" s="243">
        <f>'SPSS Velocipedi'!AE45+'SPSS Velocipedi'!AE57+'SPSS Velocipedi'!AB69</f>
        <v>44</v>
      </c>
      <c r="G15" s="187">
        <v>22</v>
      </c>
      <c r="H15" s="242">
        <v>23</v>
      </c>
      <c r="I15" s="242">
        <v>22</v>
      </c>
      <c r="J15" s="243">
        <f>'SPSS Velocipedi'!AE49+'SPSS Velocipedi'!AE61+'SPSS Velocipedi'!AB73</f>
        <v>14</v>
      </c>
      <c r="K15" s="187">
        <v>67</v>
      </c>
      <c r="L15" s="242">
        <v>49</v>
      </c>
      <c r="M15" s="242">
        <v>46</v>
      </c>
      <c r="N15" s="243">
        <f t="shared" ref="N15:N17" si="1">F15+J15</f>
        <v>58</v>
      </c>
      <c r="P15" s="5">
        <f>'SPSS Velocipedi'!AE51+'SPSS Velocipedi'!AE63+'SPSS Velocipedi'!AB75</f>
        <v>98</v>
      </c>
    </row>
    <row r="16" spans="1:22" x14ac:dyDescent="0.3">
      <c r="A16" s="1258" t="s">
        <v>6</v>
      </c>
      <c r="B16" s="1259"/>
      <c r="C16" s="187">
        <v>29</v>
      </c>
      <c r="D16" s="242">
        <v>16</v>
      </c>
      <c r="E16" s="242">
        <v>25</v>
      </c>
      <c r="F16" s="243">
        <f>'SPSS Velocipedi'!AE46+'SPSS Velocipedi'!AE58+'SPSS Velocipedi'!AB70</f>
        <v>19</v>
      </c>
      <c r="G16" s="187">
        <v>23</v>
      </c>
      <c r="H16" s="242">
        <v>26</v>
      </c>
      <c r="I16" s="242">
        <v>26</v>
      </c>
      <c r="J16" s="243">
        <f>'SPSS Velocipedi'!AE50+'SPSS Velocipedi'!AE62+'SPSS Velocipedi'!AB74</f>
        <v>23</v>
      </c>
      <c r="K16" s="187">
        <v>52</v>
      </c>
      <c r="L16" s="242">
        <v>42</v>
      </c>
      <c r="M16" s="242">
        <v>51</v>
      </c>
      <c r="N16" s="243">
        <f t="shared" si="1"/>
        <v>42</v>
      </c>
    </row>
    <row r="17" spans="1:17" ht="15" thickBot="1" x14ac:dyDescent="0.35">
      <c r="A17" s="1260" t="s">
        <v>7</v>
      </c>
      <c r="B17" s="1261"/>
      <c r="C17" s="188">
        <v>268</v>
      </c>
      <c r="D17" s="189">
        <v>162</v>
      </c>
      <c r="E17" s="189">
        <v>168</v>
      </c>
      <c r="F17" s="244">
        <f>'SPSS Velocipedi'!AE47+'SPSS Velocipedi'!AE59+'SPSS Velocipedi'!AB71</f>
        <v>170</v>
      </c>
      <c r="G17" s="188">
        <v>128</v>
      </c>
      <c r="H17" s="189">
        <v>112</v>
      </c>
      <c r="I17" s="189">
        <v>118</v>
      </c>
      <c r="J17" s="244">
        <f>'SPSS Velocipedi'!AE51+'SPSS Velocipedi'!AE63+'SPSS Velocipedi'!AB75</f>
        <v>98</v>
      </c>
      <c r="K17" s="188">
        <v>396</v>
      </c>
      <c r="L17" s="189">
        <v>274</v>
      </c>
      <c r="M17" s="189">
        <v>286</v>
      </c>
      <c r="N17" s="244">
        <f t="shared" si="1"/>
        <v>268</v>
      </c>
    </row>
    <row r="18" spans="1:17" ht="15" thickBot="1" x14ac:dyDescent="0.35">
      <c r="A18" s="1270"/>
      <c r="B18" s="1270"/>
      <c r="C18" s="47"/>
      <c r="D18" s="47"/>
      <c r="E18" s="47"/>
      <c r="F18" s="47"/>
      <c r="G18" s="205"/>
      <c r="H18" s="47"/>
      <c r="I18" s="47"/>
      <c r="J18" s="47"/>
      <c r="K18" s="47"/>
      <c r="L18" s="205"/>
      <c r="M18" s="47"/>
      <c r="N18" s="47"/>
      <c r="O18" s="47"/>
      <c r="P18" s="47"/>
      <c r="Q18" s="730"/>
    </row>
    <row r="19" spans="1:17" ht="15" customHeight="1" thickBot="1" x14ac:dyDescent="0.35">
      <c r="A19" s="1265" t="s">
        <v>227</v>
      </c>
      <c r="B19" s="58"/>
      <c r="C19" s="1097" t="s">
        <v>1</v>
      </c>
      <c r="D19" s="1098"/>
      <c r="E19" s="1098"/>
      <c r="F19" s="1098"/>
      <c r="G19" s="1097" t="s">
        <v>2</v>
      </c>
      <c r="H19" s="1098"/>
      <c r="I19" s="1098"/>
      <c r="J19" s="1098"/>
      <c r="K19" s="1097" t="s">
        <v>3</v>
      </c>
      <c r="L19" s="1098"/>
      <c r="M19" s="1098"/>
      <c r="N19" s="1099"/>
    </row>
    <row r="20" spans="1:17" ht="15" thickBot="1" x14ac:dyDescent="0.35">
      <c r="A20" s="1266"/>
      <c r="B20" s="59"/>
      <c r="C20" s="13">
        <v>2001</v>
      </c>
      <c r="D20" s="14">
        <v>2010</v>
      </c>
      <c r="E20" s="14">
        <v>2014</v>
      </c>
      <c r="F20" s="14">
        <v>2015</v>
      </c>
      <c r="G20" s="13">
        <v>2001</v>
      </c>
      <c r="H20" s="14">
        <v>2010</v>
      </c>
      <c r="I20" s="14">
        <v>2014</v>
      </c>
      <c r="J20" s="15">
        <v>2015</v>
      </c>
      <c r="K20" s="13">
        <v>2001</v>
      </c>
      <c r="L20" s="14">
        <v>2010</v>
      </c>
      <c r="M20" s="14">
        <v>2014</v>
      </c>
      <c r="N20" s="15">
        <v>2015</v>
      </c>
    </row>
    <row r="21" spans="1:17" x14ac:dyDescent="0.3">
      <c r="A21" s="1254" t="s">
        <v>4</v>
      </c>
      <c r="B21" s="1255"/>
      <c r="C21" s="187">
        <v>5</v>
      </c>
      <c r="D21" s="242">
        <v>4</v>
      </c>
      <c r="E21" s="242">
        <v>3</v>
      </c>
      <c r="F21" s="243">
        <f>'Velocipedi SPSS 2'!U9+'Velocipedi SPSS 2'!U31</f>
        <v>3</v>
      </c>
      <c r="G21" s="187">
        <v>1</v>
      </c>
      <c r="H21" s="242">
        <v>0</v>
      </c>
      <c r="I21" s="242">
        <v>1</v>
      </c>
      <c r="J21" s="243">
        <f>'Velocipedi SPSS 2'!U17+'Velocipedi SPSS 2'!U39</f>
        <v>0</v>
      </c>
      <c r="K21" s="187">
        <v>6</v>
      </c>
      <c r="L21" s="242">
        <v>4</v>
      </c>
      <c r="M21" s="242">
        <v>4</v>
      </c>
      <c r="N21" s="243">
        <f>F21+J21</f>
        <v>3</v>
      </c>
      <c r="P21" s="5">
        <v>6</v>
      </c>
    </row>
    <row r="22" spans="1:17" x14ac:dyDescent="0.3">
      <c r="A22" s="1258" t="s">
        <v>5</v>
      </c>
      <c r="B22" s="1259"/>
      <c r="C22" s="187">
        <v>5</v>
      </c>
      <c r="D22" s="242">
        <v>0</v>
      </c>
      <c r="E22" s="242">
        <v>1</v>
      </c>
      <c r="F22" s="243">
        <f>'Velocipedi SPSS 2'!U10+'Velocipedi SPSS 2'!U32+'Velocipedi SPSS 2'!U57</f>
        <v>0</v>
      </c>
      <c r="G22" s="187">
        <v>2</v>
      </c>
      <c r="H22" s="242">
        <v>1</v>
      </c>
      <c r="I22" s="242">
        <v>0</v>
      </c>
      <c r="J22" s="243">
        <f>'Velocipedi SPSS 2'!U18+'Velocipedi SPSS 2'!U40+'Velocipedi SPSS 2'!U57</f>
        <v>1</v>
      </c>
      <c r="K22" s="187">
        <v>7</v>
      </c>
      <c r="L22" s="242">
        <v>1</v>
      </c>
      <c r="M22" s="242">
        <v>1</v>
      </c>
      <c r="N22" s="243">
        <f t="shared" ref="N22:N23" si="2">F22+J22</f>
        <v>1</v>
      </c>
    </row>
    <row r="23" spans="1:17" x14ac:dyDescent="0.3">
      <c r="A23" s="1258" t="s">
        <v>6</v>
      </c>
      <c r="B23" s="1259"/>
      <c r="C23" s="187">
        <v>7</v>
      </c>
      <c r="D23" s="242">
        <v>0</v>
      </c>
      <c r="E23" s="242">
        <v>0</v>
      </c>
      <c r="F23" s="243">
        <f>'Velocipedi SPSS 2'!U11+'Velocipedi SPSS 2'!U33+'Velocipedi SPSS 2'!U58</f>
        <v>0</v>
      </c>
      <c r="G23" s="187">
        <v>3</v>
      </c>
      <c r="H23" s="242">
        <v>1</v>
      </c>
      <c r="I23" s="242">
        <v>0</v>
      </c>
      <c r="J23" s="243">
        <f>'Velocipedi SPSS 2'!U20+'Velocipedi SPSS 2'!U41+'Velocipedi SPSS 2'!U58</f>
        <v>0</v>
      </c>
      <c r="K23" s="187">
        <v>10</v>
      </c>
      <c r="L23" s="242">
        <v>1</v>
      </c>
      <c r="M23" s="242">
        <v>0</v>
      </c>
      <c r="N23" s="243">
        <f t="shared" si="2"/>
        <v>0</v>
      </c>
    </row>
    <row r="24" spans="1:17" ht="15" thickBot="1" x14ac:dyDescent="0.35">
      <c r="A24" s="1260" t="s">
        <v>7</v>
      </c>
      <c r="B24" s="1261"/>
      <c r="C24" s="188">
        <v>17</v>
      </c>
      <c r="D24" s="189">
        <v>4</v>
      </c>
      <c r="E24" s="189">
        <v>4</v>
      </c>
      <c r="F24" s="244">
        <f>SUM(F21:F23)</f>
        <v>3</v>
      </c>
      <c r="G24" s="188">
        <v>6</v>
      </c>
      <c r="H24" s="189">
        <v>2</v>
      </c>
      <c r="I24" s="189">
        <v>1</v>
      </c>
      <c r="J24" s="244">
        <f>SUM(J21:J23)</f>
        <v>1</v>
      </c>
      <c r="K24" s="188">
        <v>23</v>
      </c>
      <c r="L24" s="189">
        <v>6</v>
      </c>
      <c r="M24" s="189">
        <v>5</v>
      </c>
      <c r="N24" s="244">
        <f>SUM(N21:N23)</f>
        <v>4</v>
      </c>
    </row>
    <row r="25" spans="1:17" ht="15" thickBot="1" x14ac:dyDescent="0.35">
      <c r="A25" s="1270"/>
      <c r="B25" s="1270"/>
      <c r="C25" s="47"/>
      <c r="D25" s="47"/>
      <c r="E25" s="47"/>
      <c r="F25" s="47"/>
      <c r="G25" s="205"/>
      <c r="H25" s="47"/>
      <c r="I25" s="47"/>
      <c r="J25" s="47"/>
      <c r="K25" s="47"/>
      <c r="L25" s="205"/>
      <c r="M25" s="47"/>
      <c r="N25" s="47"/>
      <c r="O25" s="47"/>
      <c r="P25" s="47"/>
      <c r="Q25" s="730"/>
    </row>
    <row r="26" spans="1:17" ht="15" customHeight="1" thickBot="1" x14ac:dyDescent="0.35">
      <c r="A26" s="1265" t="s">
        <v>228</v>
      </c>
      <c r="B26" s="58"/>
      <c r="C26" s="1097" t="s">
        <v>1</v>
      </c>
      <c r="D26" s="1098"/>
      <c r="E26" s="1098"/>
      <c r="F26" s="1098"/>
      <c r="G26" s="1097" t="s">
        <v>2</v>
      </c>
      <c r="H26" s="1098"/>
      <c r="I26" s="1098"/>
      <c r="J26" s="1098"/>
      <c r="K26" s="1097" t="s">
        <v>3</v>
      </c>
      <c r="L26" s="1098"/>
      <c r="M26" s="1098"/>
      <c r="N26" s="1099"/>
    </row>
    <row r="27" spans="1:17" ht="15" thickBot="1" x14ac:dyDescent="0.35">
      <c r="A27" s="1266"/>
      <c r="B27" s="59"/>
      <c r="C27" s="13">
        <v>2001</v>
      </c>
      <c r="D27" s="14">
        <v>2010</v>
      </c>
      <c r="E27" s="14">
        <v>2014</v>
      </c>
      <c r="F27" s="14">
        <v>2015</v>
      </c>
      <c r="G27" s="13">
        <v>2001</v>
      </c>
      <c r="H27" s="14">
        <v>2010</v>
      </c>
      <c r="I27" s="14">
        <v>2014</v>
      </c>
      <c r="J27" s="15">
        <v>2015</v>
      </c>
      <c r="K27" s="13">
        <v>2001</v>
      </c>
      <c r="L27" s="14">
        <v>2010</v>
      </c>
      <c r="M27" s="14">
        <v>2014</v>
      </c>
      <c r="N27" s="15">
        <v>2015</v>
      </c>
    </row>
    <row r="28" spans="1:17" x14ac:dyDescent="0.3">
      <c r="A28" s="1254" t="s">
        <v>4</v>
      </c>
      <c r="B28" s="1255"/>
      <c r="C28" s="187">
        <v>6</v>
      </c>
      <c r="D28" s="242">
        <v>5</v>
      </c>
      <c r="E28" s="242">
        <v>6</v>
      </c>
      <c r="F28" s="243">
        <f>'Velocipedi SPSS 2'!V9+'Velocipedi SPSS 2'!V31</f>
        <v>8</v>
      </c>
      <c r="G28" s="187">
        <v>6</v>
      </c>
      <c r="H28" s="242">
        <v>2</v>
      </c>
      <c r="I28" s="242">
        <v>5</v>
      </c>
      <c r="J28" s="243">
        <f>'Velocipedi SPSS 2'!V17+'Velocipedi SPSS 2'!V39</f>
        <v>4</v>
      </c>
      <c r="K28" s="187">
        <v>12</v>
      </c>
      <c r="L28" s="242">
        <v>7</v>
      </c>
      <c r="M28" s="242">
        <v>11</v>
      </c>
      <c r="N28" s="243">
        <f>F28+J28</f>
        <v>12</v>
      </c>
      <c r="P28" s="5">
        <f>'SPSS Velocipedi'!V129+'SPSS Velocipedi'!V132+'SPSS Velocipedi'!V85+'SPSS Velocipedi'!V87</f>
        <v>17</v>
      </c>
    </row>
    <row r="29" spans="1:17" x14ac:dyDescent="0.3">
      <c r="A29" s="1258" t="s">
        <v>5</v>
      </c>
      <c r="B29" s="1259"/>
      <c r="C29" s="187">
        <v>0</v>
      </c>
      <c r="D29" s="242">
        <v>1</v>
      </c>
      <c r="E29" s="242">
        <v>0</v>
      </c>
      <c r="F29" s="243">
        <f>'Velocipedi SPSS 2'!V10+'Velocipedi SPSS 2'!V32+'Velocipedi SPSS 2'!V57</f>
        <v>1</v>
      </c>
      <c r="G29" s="187">
        <v>0</v>
      </c>
      <c r="H29" s="242">
        <v>0</v>
      </c>
      <c r="I29" s="242">
        <v>0</v>
      </c>
      <c r="J29" s="243">
        <f>'Velocipedi SPSS 2'!V18+'Velocipedi SPSS 2'!V40+'Velocipedi SPSS 2'!V57</f>
        <v>0</v>
      </c>
      <c r="K29" s="187">
        <v>0</v>
      </c>
      <c r="L29" s="242">
        <v>1</v>
      </c>
      <c r="M29" s="242">
        <v>0</v>
      </c>
      <c r="N29" s="243">
        <f t="shared" ref="N29:N30" si="3">F29+J29</f>
        <v>1</v>
      </c>
    </row>
    <row r="30" spans="1:17" x14ac:dyDescent="0.3">
      <c r="A30" s="1258" t="s">
        <v>6</v>
      </c>
      <c r="B30" s="1259"/>
      <c r="C30" s="187">
        <v>1</v>
      </c>
      <c r="D30" s="242">
        <v>1</v>
      </c>
      <c r="E30" s="242">
        <v>2</v>
      </c>
      <c r="F30" s="243">
        <f>'Velocipedi SPSS 2'!V11+'Velocipedi SPSS 2'!V33+'Velocipedi SPSS 2'!V58</f>
        <v>3</v>
      </c>
      <c r="G30" s="187">
        <v>1</v>
      </c>
      <c r="H30" s="242">
        <v>1</v>
      </c>
      <c r="I30" s="242">
        <v>1</v>
      </c>
      <c r="J30" s="243">
        <f>'Velocipedi SPSS 2'!V19+'Velocipedi SPSS 2'!V41+'Velocipedi SPSS 2'!V58</f>
        <v>0</v>
      </c>
      <c r="K30" s="187">
        <v>2</v>
      </c>
      <c r="L30" s="242">
        <v>2</v>
      </c>
      <c r="M30" s="242">
        <v>3</v>
      </c>
      <c r="N30" s="243">
        <f t="shared" si="3"/>
        <v>3</v>
      </c>
    </row>
    <row r="31" spans="1:17" ht="15" thickBot="1" x14ac:dyDescent="0.35">
      <c r="A31" s="1260" t="s">
        <v>7</v>
      </c>
      <c r="B31" s="1261"/>
      <c r="C31" s="188">
        <v>7</v>
      </c>
      <c r="D31" s="189">
        <v>7</v>
      </c>
      <c r="E31" s="189">
        <v>8</v>
      </c>
      <c r="F31" s="244">
        <f>SUM(F28:F30)</f>
        <v>12</v>
      </c>
      <c r="G31" s="188">
        <v>7</v>
      </c>
      <c r="H31" s="189">
        <v>3</v>
      </c>
      <c r="I31" s="189">
        <v>6</v>
      </c>
      <c r="J31" s="244">
        <f>SUM(J28:J30)</f>
        <v>4</v>
      </c>
      <c r="K31" s="188">
        <v>14</v>
      </c>
      <c r="L31" s="189">
        <v>10</v>
      </c>
      <c r="M31" s="189">
        <v>14</v>
      </c>
      <c r="N31" s="244">
        <f>SUM(N28:N30)</f>
        <v>16</v>
      </c>
    </row>
    <row r="32" spans="1:17" ht="15" thickBot="1" x14ac:dyDescent="0.35">
      <c r="A32" s="1270"/>
      <c r="B32" s="1270"/>
      <c r="C32" s="47"/>
      <c r="D32" s="47"/>
      <c r="E32" s="47"/>
      <c r="F32" s="47"/>
      <c r="G32" s="205"/>
      <c r="H32" s="47"/>
      <c r="I32" s="47"/>
      <c r="J32" s="47"/>
      <c r="K32" s="47"/>
      <c r="L32" s="205"/>
      <c r="M32" s="47"/>
      <c r="N32" s="47"/>
      <c r="O32" s="47"/>
      <c r="P32" s="47"/>
      <c r="Q32" s="730"/>
    </row>
    <row r="33" spans="1:17" ht="15" customHeight="1" thickBot="1" x14ac:dyDescent="0.35">
      <c r="A33" s="1256" t="s">
        <v>229</v>
      </c>
      <c r="B33" s="58"/>
      <c r="C33" s="1097" t="s">
        <v>1</v>
      </c>
      <c r="D33" s="1098"/>
      <c r="E33" s="1098"/>
      <c r="F33" s="1098"/>
      <c r="G33" s="1097" t="s">
        <v>2</v>
      </c>
      <c r="H33" s="1098"/>
      <c r="I33" s="1098"/>
      <c r="J33" s="1098"/>
      <c r="K33" s="1097" t="s">
        <v>3</v>
      </c>
      <c r="L33" s="1098"/>
      <c r="M33" s="1098"/>
      <c r="N33" s="1099"/>
    </row>
    <row r="34" spans="1:17" ht="15" thickBot="1" x14ac:dyDescent="0.35">
      <c r="A34" s="1257"/>
      <c r="B34" s="59"/>
      <c r="C34" s="13">
        <v>2001</v>
      </c>
      <c r="D34" s="14">
        <v>2010</v>
      </c>
      <c r="E34" s="14">
        <v>2014</v>
      </c>
      <c r="F34" s="14">
        <v>2015</v>
      </c>
      <c r="G34" s="13">
        <v>2001</v>
      </c>
      <c r="H34" s="14">
        <v>2010</v>
      </c>
      <c r="I34" s="14">
        <v>2014</v>
      </c>
      <c r="J34" s="15">
        <v>2015</v>
      </c>
      <c r="K34" s="13">
        <v>2001</v>
      </c>
      <c r="L34" s="14">
        <v>2010</v>
      </c>
      <c r="M34" s="14">
        <v>2014</v>
      </c>
      <c r="N34" s="15">
        <v>2015</v>
      </c>
      <c r="P34" s="5">
        <f>'SPSS Velocipedi'!V99+'SPSS Velocipedi'!V103+'SPSS Velocipedi'!V144+'SPSS Velocipedi'!V148+'SPSS Velocipedi'!V170+'SPSS Velocipedi'!V173</f>
        <v>131</v>
      </c>
    </row>
    <row r="35" spans="1:17" x14ac:dyDescent="0.3">
      <c r="A35" s="1254" t="s">
        <v>4</v>
      </c>
      <c r="B35" s="1255"/>
      <c r="C35" s="187">
        <v>86</v>
      </c>
      <c r="D35" s="242">
        <v>73</v>
      </c>
      <c r="E35" s="242">
        <v>62</v>
      </c>
      <c r="F35" s="243">
        <f>'Velocipedi SPSS 2'!X9+'Velocipedi SPSS 2'!X31</f>
        <v>56</v>
      </c>
      <c r="G35" s="187">
        <v>33</v>
      </c>
      <c r="H35" s="242">
        <v>32</v>
      </c>
      <c r="I35" s="242">
        <v>34</v>
      </c>
      <c r="J35" s="243">
        <f>'Velocipedi SPSS 2'!X17+'Velocipedi SPSS 2'!X39</f>
        <v>24</v>
      </c>
      <c r="K35" s="187">
        <v>119</v>
      </c>
      <c r="L35" s="242">
        <v>105</v>
      </c>
      <c r="M35" s="242">
        <v>96</v>
      </c>
      <c r="N35" s="243">
        <f>F35+J35</f>
        <v>80</v>
      </c>
    </row>
    <row r="36" spans="1:17" x14ac:dyDescent="0.3">
      <c r="A36" s="1258" t="s">
        <v>5</v>
      </c>
      <c r="B36" s="1259"/>
      <c r="C36" s="187">
        <v>23</v>
      </c>
      <c r="D36" s="242">
        <v>19</v>
      </c>
      <c r="E36" s="242">
        <v>16</v>
      </c>
      <c r="F36" s="243">
        <f>'Velocipedi SPSS 2'!X10+'Velocipedi SPSS 2'!X32</f>
        <v>26</v>
      </c>
      <c r="G36" s="187">
        <v>10</v>
      </c>
      <c r="H36" s="242">
        <v>8</v>
      </c>
      <c r="I36" s="242">
        <v>6</v>
      </c>
      <c r="J36" s="243">
        <f>'Velocipedi SPSS 2'!X18+'Velocipedi SPSS 2'!X40+'Velocipedi SPSS 2'!X57</f>
        <v>8</v>
      </c>
      <c r="K36" s="187">
        <v>33</v>
      </c>
      <c r="L36" s="242">
        <v>27</v>
      </c>
      <c r="M36" s="242">
        <v>22</v>
      </c>
      <c r="N36" s="243">
        <f t="shared" ref="N36:N37" si="4">F36+J36</f>
        <v>34</v>
      </c>
    </row>
    <row r="37" spans="1:17" x14ac:dyDescent="0.3">
      <c r="A37" s="1258" t="s">
        <v>6</v>
      </c>
      <c r="B37" s="1259"/>
      <c r="C37" s="187">
        <v>8</v>
      </c>
      <c r="D37" s="242">
        <v>6</v>
      </c>
      <c r="E37" s="242">
        <v>6</v>
      </c>
      <c r="F37" s="243">
        <f>'Velocipedi SPSS 2'!X11+'Velocipedi SPSS 2'!X33</f>
        <v>8</v>
      </c>
      <c r="G37" s="187">
        <v>8</v>
      </c>
      <c r="H37" s="242">
        <v>6</v>
      </c>
      <c r="I37" s="242">
        <v>7</v>
      </c>
      <c r="J37" s="243">
        <f>'Velocipedi SPSS 2'!X19+'Velocipedi SPSS 2'!X41+'Velocipedi SPSS 2'!X58</f>
        <v>6</v>
      </c>
      <c r="K37" s="187">
        <v>16</v>
      </c>
      <c r="L37" s="242">
        <v>12</v>
      </c>
      <c r="M37" s="242">
        <v>13</v>
      </c>
      <c r="N37" s="243">
        <f t="shared" si="4"/>
        <v>14</v>
      </c>
    </row>
    <row r="38" spans="1:17" ht="15" thickBot="1" x14ac:dyDescent="0.35">
      <c r="A38" s="1260" t="s">
        <v>7</v>
      </c>
      <c r="B38" s="1261"/>
      <c r="C38" s="188">
        <v>117</v>
      </c>
      <c r="D38" s="189">
        <v>98</v>
      </c>
      <c r="E38" s="189">
        <v>84</v>
      </c>
      <c r="F38" s="244">
        <f>SUM(F35:F37)</f>
        <v>90</v>
      </c>
      <c r="G38" s="188">
        <v>51</v>
      </c>
      <c r="H38" s="189">
        <v>46</v>
      </c>
      <c r="I38" s="189">
        <v>47</v>
      </c>
      <c r="J38" s="244">
        <f>SUM(J35:J37)</f>
        <v>38</v>
      </c>
      <c r="K38" s="188">
        <v>168</v>
      </c>
      <c r="L38" s="189">
        <v>144</v>
      </c>
      <c r="M38" s="189">
        <v>131</v>
      </c>
      <c r="N38" s="244">
        <f>SUM(N35:N37)</f>
        <v>128</v>
      </c>
    </row>
    <row r="39" spans="1:17" ht="15" thickBot="1" x14ac:dyDescent="0.35">
      <c r="A39" s="1270"/>
      <c r="B39" s="1270"/>
      <c r="C39" s="47"/>
      <c r="D39" s="47"/>
      <c r="E39" s="47"/>
      <c r="F39" s="47"/>
      <c r="G39" s="205"/>
      <c r="H39" s="47"/>
      <c r="I39" s="47"/>
      <c r="J39" s="47"/>
      <c r="K39" s="47"/>
      <c r="L39" s="205"/>
      <c r="M39" s="47"/>
      <c r="N39" s="47"/>
      <c r="O39" s="47"/>
      <c r="P39" s="47"/>
      <c r="Q39" s="730"/>
    </row>
    <row r="40" spans="1:17" ht="15" customHeight="1" thickBot="1" x14ac:dyDescent="0.35">
      <c r="A40" s="1256" t="s">
        <v>230</v>
      </c>
      <c r="B40" s="58"/>
      <c r="C40" s="1097" t="s">
        <v>1</v>
      </c>
      <c r="D40" s="1098"/>
      <c r="E40" s="1098"/>
      <c r="F40" s="1098"/>
      <c r="G40" s="1097" t="s">
        <v>2</v>
      </c>
      <c r="H40" s="1098"/>
      <c r="I40" s="1098"/>
      <c r="J40" s="1098"/>
      <c r="K40" s="1097" t="s">
        <v>3</v>
      </c>
      <c r="L40" s="1098"/>
      <c r="M40" s="1098"/>
      <c r="N40" s="1099"/>
    </row>
    <row r="41" spans="1:17" ht="40.799999999999997" customHeight="1" thickBot="1" x14ac:dyDescent="0.35">
      <c r="A41" s="1257"/>
      <c r="B41" s="59"/>
      <c r="C41" s="13">
        <v>2001</v>
      </c>
      <c r="D41" s="14">
        <v>2010</v>
      </c>
      <c r="E41" s="14">
        <v>2014</v>
      </c>
      <c r="F41" s="14">
        <v>2015</v>
      </c>
      <c r="G41" s="13">
        <v>2001</v>
      </c>
      <c r="H41" s="14">
        <v>2010</v>
      </c>
      <c r="I41" s="14">
        <v>2014</v>
      </c>
      <c r="J41" s="15">
        <v>2015</v>
      </c>
      <c r="K41" s="13">
        <v>2001</v>
      </c>
      <c r="L41" s="14">
        <v>2010</v>
      </c>
      <c r="M41" s="14">
        <v>2014</v>
      </c>
      <c r="N41" s="15">
        <v>2015</v>
      </c>
    </row>
    <row r="42" spans="1:17" x14ac:dyDescent="0.3">
      <c r="A42" s="1254" t="s">
        <v>4</v>
      </c>
      <c r="B42" s="1255"/>
      <c r="C42" s="187">
        <v>82</v>
      </c>
      <c r="D42" s="242">
        <v>33</v>
      </c>
      <c r="E42" s="242">
        <v>44</v>
      </c>
      <c r="F42" s="243">
        <f>'Velocipedi SPSS 2'!T9+'Velocipedi SPSS 2'!W9+'Velocipedi SPSS 2'!T31+'Velocipedi SPSS 2'!W31</f>
        <v>36</v>
      </c>
      <c r="G42" s="187">
        <v>37</v>
      </c>
      <c r="H42" s="242">
        <v>27</v>
      </c>
      <c r="I42" s="242">
        <v>28</v>
      </c>
      <c r="J42" s="243">
        <f>'Velocipedi SPSS 2'!T17+'Velocipedi SPSS 2'!W17+'Velocipedi SPSS 2'!T39+'Velocipedi SPSS 2'!W39</f>
        <v>30</v>
      </c>
      <c r="K42" s="187">
        <v>119</v>
      </c>
      <c r="L42" s="242">
        <v>60</v>
      </c>
      <c r="M42" s="242">
        <v>72</v>
      </c>
      <c r="N42" s="243">
        <f>F42+J42</f>
        <v>66</v>
      </c>
      <c r="P42" s="5">
        <f>'SPSS Velocipedi'!V91+'SPSS Velocipedi'!V95+'SPSS Velocipedi'!V110+'SPSS Velocipedi'!V119+'SPSS Velocipedi'!V121+'SPSS Velocipedi'!V136+'SPSS Velocipedi'!V140+'SPSS Velocipedi'!V165+'SPSS Velocipedi'!V168</f>
        <v>117</v>
      </c>
    </row>
    <row r="43" spans="1:17" x14ac:dyDescent="0.3">
      <c r="A43" s="1258" t="s">
        <v>5</v>
      </c>
      <c r="B43" s="1259"/>
      <c r="C43" s="187">
        <v>13</v>
      </c>
      <c r="D43" s="242">
        <v>4</v>
      </c>
      <c r="E43" s="242">
        <v>5</v>
      </c>
      <c r="F43" s="243">
        <f>'Velocipedi SPSS 2'!T10+'Velocipedi SPSS 2'!W10+'Velocipedi SPSS 2'!T32+'Velocipedi SPSS 2'!W32</f>
        <v>13</v>
      </c>
      <c r="G43" s="187">
        <v>10</v>
      </c>
      <c r="H43" s="242">
        <v>14</v>
      </c>
      <c r="I43" s="242">
        <v>16</v>
      </c>
      <c r="J43" s="243">
        <f>'Velocipedi SPSS 2'!T18+'Velocipedi SPSS 2'!W18+'Velocipedi SPSS 2'!T40+'Velocipedi SPSS 2'!W40+'Velocipedi SPSS 2'!T57+'Velocipedi SPSS 2'!W57</f>
        <v>4</v>
      </c>
      <c r="K43" s="187">
        <v>23</v>
      </c>
      <c r="L43" s="242">
        <v>18</v>
      </c>
      <c r="M43" s="242">
        <v>21</v>
      </c>
      <c r="N43" s="243">
        <f t="shared" ref="N43:N45" si="5">F43+J43</f>
        <v>17</v>
      </c>
    </row>
    <row r="44" spans="1:17" x14ac:dyDescent="0.3">
      <c r="A44" s="1258" t="s">
        <v>6</v>
      </c>
      <c r="B44" s="1259"/>
      <c r="C44" s="187">
        <v>10</v>
      </c>
      <c r="D44" s="242">
        <v>9</v>
      </c>
      <c r="E44" s="242">
        <v>13</v>
      </c>
      <c r="F44" s="243">
        <f>'Velocipedi SPSS 2'!T11+'Velocipedi SPSS 2'!W11+'Velocipedi SPSS 2'!T33+'Velocipedi SPSS 2'!W33</f>
        <v>7</v>
      </c>
      <c r="G44" s="187">
        <v>9</v>
      </c>
      <c r="H44" s="242">
        <v>18</v>
      </c>
      <c r="I44" s="242">
        <v>17</v>
      </c>
      <c r="J44" s="243">
        <f>'Velocipedi SPSS 2'!T19+'Velocipedi SPSS 2'!W19+'Velocipedi SPSS 2'!T41+'Velocipedi SPSS 2'!W41+'Velocipedi SPSS 2'!T58+'Velocipedi SPSS 2'!W58</f>
        <v>13</v>
      </c>
      <c r="K44" s="187">
        <v>19</v>
      </c>
      <c r="L44" s="242">
        <v>27</v>
      </c>
      <c r="M44" s="242">
        <v>30</v>
      </c>
      <c r="N44" s="243">
        <f t="shared" si="5"/>
        <v>20</v>
      </c>
    </row>
    <row r="45" spans="1:17" ht="15" thickBot="1" x14ac:dyDescent="0.35">
      <c r="A45" s="1260" t="s">
        <v>7</v>
      </c>
      <c r="B45" s="1261"/>
      <c r="C45" s="188">
        <v>105</v>
      </c>
      <c r="D45" s="189">
        <v>46</v>
      </c>
      <c r="E45" s="189">
        <v>62</v>
      </c>
      <c r="F45" s="244">
        <f>SUM(F42:F44)</f>
        <v>56</v>
      </c>
      <c r="G45" s="188">
        <v>56</v>
      </c>
      <c r="H45" s="189">
        <v>59</v>
      </c>
      <c r="I45" s="189">
        <v>61</v>
      </c>
      <c r="J45" s="244">
        <f>SUM(J42:J44)</f>
        <v>47</v>
      </c>
      <c r="K45" s="188">
        <v>161</v>
      </c>
      <c r="L45" s="189">
        <v>105</v>
      </c>
      <c r="M45" s="189">
        <v>123</v>
      </c>
      <c r="N45" s="244">
        <f t="shared" si="5"/>
        <v>103</v>
      </c>
    </row>
    <row r="46" spans="1:17" ht="16.2" thickBot="1" x14ac:dyDescent="0.35">
      <c r="A46" s="57"/>
      <c r="G46" s="730"/>
      <c r="L46" s="730"/>
      <c r="Q46" s="730"/>
    </row>
    <row r="47" spans="1:17" ht="15" thickBot="1" x14ac:dyDescent="0.35">
      <c r="A47" s="1256" t="s">
        <v>231</v>
      </c>
      <c r="B47" s="58"/>
      <c r="C47" s="1097" t="s">
        <v>1</v>
      </c>
      <c r="D47" s="1098"/>
      <c r="E47" s="1098"/>
      <c r="F47" s="1098"/>
      <c r="G47" s="1097" t="s">
        <v>2</v>
      </c>
      <c r="H47" s="1098"/>
      <c r="I47" s="1098"/>
      <c r="J47" s="1098"/>
      <c r="K47" s="1097" t="s">
        <v>3</v>
      </c>
      <c r="L47" s="1098"/>
      <c r="M47" s="1098"/>
      <c r="N47" s="1099"/>
    </row>
    <row r="48" spans="1:17" ht="15" thickBot="1" x14ac:dyDescent="0.35">
      <c r="A48" s="1257"/>
      <c r="B48" s="59"/>
      <c r="C48" s="13">
        <v>2001</v>
      </c>
      <c r="D48" s="14">
        <v>2010</v>
      </c>
      <c r="E48" s="14">
        <v>2014</v>
      </c>
      <c r="F48" s="14">
        <v>2015</v>
      </c>
      <c r="G48" s="13">
        <v>2001</v>
      </c>
      <c r="H48" s="14">
        <v>2010</v>
      </c>
      <c r="I48" s="14">
        <v>2014</v>
      </c>
      <c r="J48" s="15">
        <v>2015</v>
      </c>
      <c r="K48" s="13">
        <v>2001</v>
      </c>
      <c r="L48" s="14">
        <v>2010</v>
      </c>
      <c r="M48" s="14">
        <v>2014</v>
      </c>
      <c r="N48" s="15">
        <v>2015</v>
      </c>
    </row>
    <row r="49" spans="1:17" x14ac:dyDescent="0.3">
      <c r="A49" s="1254" t="s">
        <v>4</v>
      </c>
      <c r="B49" s="1255"/>
      <c r="C49" s="187">
        <v>179</v>
      </c>
      <c r="D49" s="242">
        <v>115</v>
      </c>
      <c r="E49" s="242">
        <v>115</v>
      </c>
      <c r="F49" s="242">
        <f>F21+F28+F35+F42</f>
        <v>103</v>
      </c>
      <c r="G49" s="187">
        <v>77</v>
      </c>
      <c r="H49" s="242">
        <v>61</v>
      </c>
      <c r="I49" s="242">
        <v>68</v>
      </c>
      <c r="J49" s="242">
        <f>J21+J28+J35+J42</f>
        <v>58</v>
      </c>
      <c r="K49" s="187">
        <v>256</v>
      </c>
      <c r="L49" s="242">
        <v>176</v>
      </c>
      <c r="M49" s="242">
        <v>183</v>
      </c>
      <c r="N49" s="243">
        <f>N21+N28+N35+N42</f>
        <v>161</v>
      </c>
    </row>
    <row r="50" spans="1:17" x14ac:dyDescent="0.3">
      <c r="A50" s="1258" t="s">
        <v>5</v>
      </c>
      <c r="B50" s="1259"/>
      <c r="C50" s="187">
        <v>41</v>
      </c>
      <c r="D50" s="242">
        <v>24</v>
      </c>
      <c r="E50" s="242">
        <v>22</v>
      </c>
      <c r="F50" s="242">
        <f t="shared" ref="F50:F52" si="6">F22+F29+F36+F43</f>
        <v>40</v>
      </c>
      <c r="G50" s="187">
        <v>22</v>
      </c>
      <c r="H50" s="242">
        <v>23</v>
      </c>
      <c r="I50" s="242">
        <v>22</v>
      </c>
      <c r="J50" s="242">
        <f t="shared" ref="J50:J52" si="7">J22+J29+J36+J43</f>
        <v>13</v>
      </c>
      <c r="K50" s="187">
        <v>63</v>
      </c>
      <c r="L50" s="242">
        <v>47</v>
      </c>
      <c r="M50" s="242">
        <v>44</v>
      </c>
      <c r="N50" s="243">
        <f t="shared" ref="N50:N52" si="8">N22+N29+N36+N43</f>
        <v>53</v>
      </c>
    </row>
    <row r="51" spans="1:17" x14ac:dyDescent="0.3">
      <c r="A51" s="1258" t="s">
        <v>6</v>
      </c>
      <c r="B51" s="1259"/>
      <c r="C51" s="187">
        <v>26</v>
      </c>
      <c r="D51" s="242">
        <v>16</v>
      </c>
      <c r="E51" s="242">
        <v>21</v>
      </c>
      <c r="F51" s="242">
        <f t="shared" si="6"/>
        <v>18</v>
      </c>
      <c r="G51" s="187">
        <v>21</v>
      </c>
      <c r="H51" s="242">
        <v>26</v>
      </c>
      <c r="I51" s="242">
        <v>25</v>
      </c>
      <c r="J51" s="242">
        <f t="shared" si="7"/>
        <v>19</v>
      </c>
      <c r="K51" s="187">
        <v>47</v>
      </c>
      <c r="L51" s="242">
        <v>42</v>
      </c>
      <c r="M51" s="242">
        <v>46</v>
      </c>
      <c r="N51" s="243">
        <f t="shared" si="8"/>
        <v>37</v>
      </c>
    </row>
    <row r="52" spans="1:17" ht="15" thickBot="1" x14ac:dyDescent="0.35">
      <c r="A52" s="1260" t="s">
        <v>7</v>
      </c>
      <c r="B52" s="1261"/>
      <c r="C52" s="188">
        <v>246</v>
      </c>
      <c r="D52" s="189">
        <v>155</v>
      </c>
      <c r="E52" s="189">
        <v>158</v>
      </c>
      <c r="F52" s="189">
        <f t="shared" si="6"/>
        <v>161</v>
      </c>
      <c r="G52" s="188">
        <v>120</v>
      </c>
      <c r="H52" s="189">
        <v>110</v>
      </c>
      <c r="I52" s="189">
        <v>115</v>
      </c>
      <c r="J52" s="189">
        <f t="shared" si="7"/>
        <v>90</v>
      </c>
      <c r="K52" s="188">
        <v>366</v>
      </c>
      <c r="L52" s="189">
        <v>265</v>
      </c>
      <c r="M52" s="189">
        <v>273</v>
      </c>
      <c r="N52" s="244">
        <f t="shared" si="8"/>
        <v>251</v>
      </c>
      <c r="P52" s="5">
        <f>(N52-M52)/M52*100</f>
        <v>-8.0586080586080584</v>
      </c>
    </row>
    <row r="53" spans="1:17" ht="15" thickBot="1" x14ac:dyDescent="0.35">
      <c r="A53" s="1270"/>
      <c r="B53" s="1270"/>
      <c r="C53" s="47"/>
      <c r="D53" s="47"/>
      <c r="E53" s="47"/>
      <c r="F53" s="47"/>
      <c r="G53" s="205"/>
      <c r="H53" s="47"/>
      <c r="I53" s="47"/>
      <c r="J53" s="47"/>
      <c r="K53" s="47"/>
      <c r="L53" s="205"/>
      <c r="M53" s="47"/>
      <c r="N53" s="47"/>
      <c r="O53" s="47"/>
      <c r="P53" s="47"/>
      <c r="Q53" s="730"/>
    </row>
    <row r="54" spans="1:17" ht="15" customHeight="1" thickBot="1" x14ac:dyDescent="0.35">
      <c r="A54" s="1294" t="s">
        <v>48</v>
      </c>
      <c r="B54" s="222"/>
      <c r="C54" s="1296" t="s">
        <v>1</v>
      </c>
      <c r="D54" s="1297"/>
      <c r="E54" s="1297"/>
      <c r="F54" s="1297"/>
      <c r="G54" s="1296" t="s">
        <v>2</v>
      </c>
      <c r="H54" s="1297"/>
      <c r="I54" s="1297"/>
      <c r="J54" s="1297"/>
      <c r="K54" s="1296" t="s">
        <v>3</v>
      </c>
      <c r="L54" s="1297"/>
      <c r="M54" s="1297"/>
      <c r="N54" s="1298"/>
    </row>
    <row r="55" spans="1:17" ht="15" thickBot="1" x14ac:dyDescent="0.35">
      <c r="A55" s="1295"/>
      <c r="B55" s="223"/>
      <c r="C55" s="224">
        <v>2001</v>
      </c>
      <c r="D55" s="225">
        <v>2010</v>
      </c>
      <c r="E55" s="225">
        <v>2014</v>
      </c>
      <c r="F55" s="225">
        <v>2015</v>
      </c>
      <c r="G55" s="224">
        <v>2001</v>
      </c>
      <c r="H55" s="225">
        <v>2010</v>
      </c>
      <c r="I55" s="225">
        <v>2014</v>
      </c>
      <c r="J55" s="226">
        <v>2015</v>
      </c>
      <c r="K55" s="224">
        <v>2001</v>
      </c>
      <c r="L55" s="225">
        <v>2010</v>
      </c>
      <c r="M55" s="225">
        <v>2014</v>
      </c>
      <c r="N55" s="226">
        <v>2015</v>
      </c>
    </row>
    <row r="56" spans="1:17" x14ac:dyDescent="0.3">
      <c r="A56" s="1286" t="s">
        <v>4</v>
      </c>
      <c r="B56" s="1287"/>
      <c r="C56" s="227">
        <v>196</v>
      </c>
      <c r="D56" s="228">
        <v>121</v>
      </c>
      <c r="E56" s="228">
        <v>119</v>
      </c>
      <c r="F56" s="228"/>
      <c r="G56" s="227">
        <v>84</v>
      </c>
      <c r="H56" s="228">
        <v>64</v>
      </c>
      <c r="I56" s="228">
        <v>70</v>
      </c>
      <c r="J56" s="229"/>
      <c r="K56" s="227">
        <v>280</v>
      </c>
      <c r="L56" s="228">
        <v>185</v>
      </c>
      <c r="M56" s="228">
        <v>189</v>
      </c>
      <c r="N56" s="230"/>
    </row>
    <row r="57" spans="1:17" x14ac:dyDescent="0.3">
      <c r="A57" s="1288" t="s">
        <v>5</v>
      </c>
      <c r="B57" s="1289"/>
      <c r="C57" s="227">
        <v>45</v>
      </c>
      <c r="D57" s="228">
        <v>26</v>
      </c>
      <c r="E57" s="228">
        <v>24</v>
      </c>
      <c r="F57" s="228"/>
      <c r="G57" s="227">
        <v>22</v>
      </c>
      <c r="H57" s="228">
        <v>24</v>
      </c>
      <c r="I57" s="228">
        <v>22</v>
      </c>
      <c r="J57" s="229"/>
      <c r="K57" s="227">
        <v>67</v>
      </c>
      <c r="L57" s="228">
        <v>50</v>
      </c>
      <c r="M57" s="228">
        <v>46</v>
      </c>
      <c r="N57" s="230"/>
    </row>
    <row r="58" spans="1:17" x14ac:dyDescent="0.3">
      <c r="A58" s="1288" t="s">
        <v>6</v>
      </c>
      <c r="B58" s="1289"/>
      <c r="C58" s="227">
        <v>29</v>
      </c>
      <c r="D58" s="228">
        <v>16</v>
      </c>
      <c r="E58" s="228">
        <v>25</v>
      </c>
      <c r="F58" s="228"/>
      <c r="G58" s="227">
        <v>23</v>
      </c>
      <c r="H58" s="228">
        <v>26</v>
      </c>
      <c r="I58" s="228">
        <v>26</v>
      </c>
      <c r="J58" s="229"/>
      <c r="K58" s="227">
        <v>52</v>
      </c>
      <c r="L58" s="228">
        <v>42</v>
      </c>
      <c r="M58" s="228">
        <v>51</v>
      </c>
      <c r="N58" s="230"/>
    </row>
    <row r="59" spans="1:17" ht="15" thickBot="1" x14ac:dyDescent="0.35">
      <c r="A59" s="1300" t="s">
        <v>7</v>
      </c>
      <c r="B59" s="1301"/>
      <c r="C59" s="227">
        <v>270</v>
      </c>
      <c r="D59" s="228">
        <v>163</v>
      </c>
      <c r="E59" s="228">
        <v>168</v>
      </c>
      <c r="F59" s="228"/>
      <c r="G59" s="227">
        <v>129</v>
      </c>
      <c r="H59" s="228">
        <v>114</v>
      </c>
      <c r="I59" s="228">
        <v>118</v>
      </c>
      <c r="J59" s="229"/>
      <c r="K59" s="231">
        <v>399</v>
      </c>
      <c r="L59" s="232">
        <v>277</v>
      </c>
      <c r="M59" s="232">
        <v>286</v>
      </c>
      <c r="N59" s="233"/>
    </row>
    <row r="60" spans="1:17" ht="15" thickBot="1" x14ac:dyDescent="0.35">
      <c r="A60" s="1292" t="s">
        <v>73</v>
      </c>
      <c r="B60" s="1293"/>
      <c r="C60" s="234">
        <v>24</v>
      </c>
      <c r="D60" s="235">
        <v>8</v>
      </c>
      <c r="E60" s="235">
        <v>10</v>
      </c>
      <c r="F60" s="235"/>
      <c r="G60" s="234">
        <v>9</v>
      </c>
      <c r="H60" s="235">
        <v>4</v>
      </c>
      <c r="I60" s="235">
        <v>3</v>
      </c>
      <c r="J60" s="236"/>
      <c r="K60" s="234">
        <v>33</v>
      </c>
      <c r="L60" s="235">
        <v>12</v>
      </c>
      <c r="M60" s="235">
        <v>13</v>
      </c>
      <c r="N60" s="237"/>
    </row>
    <row r="61" spans="1:17" ht="15.6" x14ac:dyDescent="0.3">
      <c r="A61" s="7"/>
    </row>
    <row r="62" spans="1:17" ht="16.2" thickBot="1" x14ac:dyDescent="0.35">
      <c r="A62" s="7" t="s">
        <v>64</v>
      </c>
    </row>
    <row r="63" spans="1:17" ht="15" customHeight="1" thickBot="1" x14ac:dyDescent="0.35">
      <c r="A63" s="1256" t="s">
        <v>20</v>
      </c>
      <c r="B63" s="58"/>
      <c r="C63" s="1097" t="s">
        <v>1</v>
      </c>
      <c r="D63" s="1098"/>
      <c r="E63" s="1098"/>
      <c r="F63" s="1099"/>
      <c r="G63" s="1097" t="s">
        <v>2</v>
      </c>
      <c r="H63" s="1098"/>
      <c r="I63" s="1098"/>
      <c r="J63" s="1099"/>
      <c r="K63" s="1097" t="s">
        <v>3</v>
      </c>
      <c r="L63" s="1098"/>
      <c r="M63" s="1098"/>
      <c r="N63" s="1191"/>
    </row>
    <row r="64" spans="1:17" ht="15" thickBot="1" x14ac:dyDescent="0.35">
      <c r="A64" s="1257"/>
      <c r="B64" s="59"/>
      <c r="C64" s="67" t="s">
        <v>32</v>
      </c>
      <c r="D64" s="67" t="s">
        <v>159</v>
      </c>
      <c r="E64" s="67" t="s">
        <v>160</v>
      </c>
      <c r="F64" s="69" t="s">
        <v>161</v>
      </c>
      <c r="G64" s="67" t="s">
        <v>32</v>
      </c>
      <c r="H64" s="67" t="s">
        <v>159</v>
      </c>
      <c r="I64" s="67" t="s">
        <v>160</v>
      </c>
      <c r="J64" s="69" t="s">
        <v>161</v>
      </c>
      <c r="K64" s="67" t="s">
        <v>32</v>
      </c>
      <c r="L64" s="67" t="s">
        <v>159</v>
      </c>
      <c r="M64" s="67" t="s">
        <v>160</v>
      </c>
      <c r="N64" s="69" t="s">
        <v>161</v>
      </c>
    </row>
    <row r="65" spans="1:14" x14ac:dyDescent="0.3">
      <c r="A65" s="1254" t="s">
        <v>4</v>
      </c>
      <c r="B65" s="1255"/>
      <c r="C65" s="245">
        <f>(D7-C7)/C7*100</f>
        <v>23.875598086124402</v>
      </c>
      <c r="D65" s="246">
        <f>(F7-C7)/C7*100</f>
        <v>35.28708133971292</v>
      </c>
      <c r="E65" s="246">
        <f>(F7-D7)/D7*100</f>
        <v>9.2120509849362691</v>
      </c>
      <c r="F65" s="246">
        <f>(F7-C7)/C7*100</f>
        <v>35.28708133971292</v>
      </c>
      <c r="G65" s="245">
        <f>(H7-G7)/G7*100</f>
        <v>14.834578441835648</v>
      </c>
      <c r="H65" s="246">
        <f>(J7-G7)/G7*100</f>
        <v>55.816435432230527</v>
      </c>
      <c r="I65" s="246">
        <f>(J7-H7)/H7*100</f>
        <v>35.687732342007436</v>
      </c>
      <c r="J65" s="246">
        <f>(J7-G7)/G7*100</f>
        <v>55.816435432230527</v>
      </c>
      <c r="K65" s="245">
        <f>(L7-K7)/K7*100</f>
        <v>22.964397117349684</v>
      </c>
      <c r="L65" s="246">
        <f>(N7-K7)/K7*100</f>
        <v>37.356136388082177</v>
      </c>
      <c r="M65" s="246">
        <f>(N7-L7)/L7*100</f>
        <v>11.703988803358992</v>
      </c>
      <c r="N65" s="247">
        <f>(N7-K7)/K7*100</f>
        <v>37.356136388082177</v>
      </c>
    </row>
    <row r="66" spans="1:14" x14ac:dyDescent="0.3">
      <c r="A66" s="1258" t="s">
        <v>5</v>
      </c>
      <c r="B66" s="1259"/>
      <c r="C66" s="245">
        <f t="shared" ref="C66:C68" si="9">(D8-C8)/C8*100</f>
        <v>15.536572343833422</v>
      </c>
      <c r="D66" s="246">
        <f t="shared" ref="D66:D68" si="10">(F8-C8)/C8*100</f>
        <v>37.319807794981315</v>
      </c>
      <c r="E66" s="246">
        <f t="shared" ref="E66:E68" si="11">(F8-D8)/D8*100</f>
        <v>18.853974121996302</v>
      </c>
      <c r="F66" s="246">
        <f t="shared" ref="F66:F68" si="12">(F8-C8)/C8*100</f>
        <v>37.319807794981315</v>
      </c>
      <c r="G66" s="245">
        <f t="shared" ref="G66:G68" si="13">(H8-G8)/G8*100</f>
        <v>36.363636363636367</v>
      </c>
      <c r="H66" s="246">
        <f t="shared" ref="H66:H68" si="14">(J8-G8)/G8*100</f>
        <v>60.173160173160177</v>
      </c>
      <c r="I66" s="246">
        <f t="shared" ref="I66:I68" si="15">(J8-H8)/H8*100</f>
        <v>17.460317460317459</v>
      </c>
      <c r="J66" s="246">
        <f t="shared" ref="J66:J68" si="16">(J8-G8)/G8*100</f>
        <v>60.173160173160177</v>
      </c>
      <c r="K66" s="245">
        <f t="shared" ref="K66:K68" si="17">(L8-K8)/K8*100</f>
        <v>17.823193916349812</v>
      </c>
      <c r="L66" s="246">
        <f t="shared" ref="L66:L68" si="18">(N8-K8)/K8*100</f>
        <v>39.828897338403038</v>
      </c>
      <c r="M66" s="246">
        <f t="shared" ref="M66:M68" si="19">(N8-L8)/L8*100</f>
        <v>18.676885841064948</v>
      </c>
      <c r="N66" s="247">
        <f t="shared" ref="N66:N68" si="20">(N8-K8)/K8*100</f>
        <v>39.828897338403038</v>
      </c>
    </row>
    <row r="67" spans="1:14" x14ac:dyDescent="0.3">
      <c r="A67" s="1258" t="s">
        <v>6</v>
      </c>
      <c r="B67" s="1259"/>
      <c r="C67" s="245">
        <f t="shared" si="9"/>
        <v>55.763688760806915</v>
      </c>
      <c r="D67" s="246">
        <f t="shared" si="10"/>
        <v>112.10374639769452</v>
      </c>
      <c r="E67" s="246">
        <f t="shared" si="11"/>
        <v>36.170212765957451</v>
      </c>
      <c r="F67" s="246">
        <f t="shared" si="12"/>
        <v>112.10374639769452</v>
      </c>
      <c r="G67" s="245">
        <f t="shared" si="13"/>
        <v>65.151515151515156</v>
      </c>
      <c r="H67" s="246">
        <f t="shared" si="14"/>
        <v>91.666666666666657</v>
      </c>
      <c r="I67" s="246">
        <f t="shared" si="15"/>
        <v>16.055045871559635</v>
      </c>
      <c r="J67" s="246">
        <f t="shared" si="16"/>
        <v>91.666666666666657</v>
      </c>
      <c r="K67" s="245">
        <f t="shared" si="17"/>
        <v>57.263922518159802</v>
      </c>
      <c r="L67" s="246">
        <f t="shared" si="18"/>
        <v>108.83777239709443</v>
      </c>
      <c r="M67" s="246">
        <f t="shared" si="19"/>
        <v>32.79445727482679</v>
      </c>
      <c r="N67" s="247">
        <f t="shared" si="20"/>
        <v>108.83777239709443</v>
      </c>
    </row>
    <row r="68" spans="1:14" ht="15" thickBot="1" x14ac:dyDescent="0.35">
      <c r="A68" s="1260" t="s">
        <v>7</v>
      </c>
      <c r="B68" s="1261"/>
      <c r="C68" s="248">
        <f t="shared" si="9"/>
        <v>24.47149263292761</v>
      </c>
      <c r="D68" s="249">
        <f t="shared" si="10"/>
        <v>40.514322320856593</v>
      </c>
      <c r="E68" s="249">
        <f t="shared" si="11"/>
        <v>12.888758179545622</v>
      </c>
      <c r="F68" s="249">
        <f t="shared" si="12"/>
        <v>40.514322320856593</v>
      </c>
      <c r="G68" s="248">
        <f t="shared" si="13"/>
        <v>23.76923076923077</v>
      </c>
      <c r="H68" s="249">
        <f t="shared" si="14"/>
        <v>60.230769230769234</v>
      </c>
      <c r="I68" s="249">
        <f t="shared" si="15"/>
        <v>29.459291485394658</v>
      </c>
      <c r="J68" s="249">
        <f t="shared" si="16"/>
        <v>60.230769230769234</v>
      </c>
      <c r="K68" s="248">
        <f t="shared" si="17"/>
        <v>24.396826695019218</v>
      </c>
      <c r="L68" s="249">
        <f t="shared" si="18"/>
        <v>42.610615850167662</v>
      </c>
      <c r="M68" s="249">
        <f t="shared" si="19"/>
        <v>14.641683103221565</v>
      </c>
      <c r="N68" s="250">
        <f t="shared" si="20"/>
        <v>42.610615850167662</v>
      </c>
    </row>
    <row r="69" spans="1:14" ht="15" thickBot="1" x14ac:dyDescent="0.35"/>
    <row r="70" spans="1:14" ht="15" customHeight="1" thickBot="1" x14ac:dyDescent="0.35">
      <c r="A70" s="1256" t="s">
        <v>47</v>
      </c>
      <c r="B70" s="58"/>
      <c r="C70" s="1097" t="s">
        <v>1</v>
      </c>
      <c r="D70" s="1098"/>
      <c r="E70" s="1098"/>
      <c r="F70" s="1099"/>
      <c r="G70" s="1097" t="s">
        <v>2</v>
      </c>
      <c r="H70" s="1098"/>
      <c r="I70" s="1098"/>
      <c r="J70" s="1099"/>
      <c r="K70" s="1097" t="s">
        <v>3</v>
      </c>
      <c r="L70" s="1098"/>
      <c r="M70" s="1098"/>
      <c r="N70" s="1191"/>
    </row>
    <row r="71" spans="1:14" ht="15" thickBot="1" x14ac:dyDescent="0.35">
      <c r="A71" s="1257"/>
      <c r="B71" s="59"/>
      <c r="C71" s="67" t="s">
        <v>32</v>
      </c>
      <c r="D71" s="67" t="s">
        <v>159</v>
      </c>
      <c r="E71" s="67" t="s">
        <v>160</v>
      </c>
      <c r="F71" s="69" t="s">
        <v>161</v>
      </c>
      <c r="G71" s="67" t="s">
        <v>32</v>
      </c>
      <c r="H71" s="67" t="s">
        <v>159</v>
      </c>
      <c r="I71" s="67" t="s">
        <v>160</v>
      </c>
      <c r="J71" s="69" t="s">
        <v>161</v>
      </c>
      <c r="K71" s="67" t="s">
        <v>32</v>
      </c>
      <c r="L71" s="67" t="s">
        <v>159</v>
      </c>
      <c r="M71" s="67" t="s">
        <v>160</v>
      </c>
      <c r="N71" s="69" t="s">
        <v>161</v>
      </c>
    </row>
    <row r="72" spans="1:14" x14ac:dyDescent="0.3">
      <c r="A72" s="1254" t="s">
        <v>4</v>
      </c>
      <c r="B72" s="1255"/>
      <c r="C72" s="251">
        <f>(D14-C14)/C14*100</f>
        <v>-38.144329896907216</v>
      </c>
      <c r="D72" s="252">
        <f>(F14-C14)/C14*100</f>
        <v>-44.845360824742272</v>
      </c>
      <c r="E72" s="252">
        <f>(F14-D14)/D14*100</f>
        <v>-10.833333333333334</v>
      </c>
      <c r="F72" s="252">
        <f>(F14-C14)/C14*100</f>
        <v>-44.845360824742272</v>
      </c>
      <c r="G72" s="251">
        <f>(H14-G14)/G14*100</f>
        <v>-24.096385542168676</v>
      </c>
      <c r="H72" s="252">
        <f>(J14-G14)/G14*100</f>
        <v>-26.506024096385545</v>
      </c>
      <c r="I72" s="252">
        <f>(J14-H14)/H14*100</f>
        <v>-3.1746031746031744</v>
      </c>
      <c r="J72" s="252">
        <f>(J14-G14)/G14*100</f>
        <v>-26.506024096385545</v>
      </c>
      <c r="K72" s="251">
        <f>(L14-K14)/K14*100</f>
        <v>-33.935018050541515</v>
      </c>
      <c r="L72" s="252">
        <f>(N14-K14)/K14*100</f>
        <v>-39.35018050541516</v>
      </c>
      <c r="M72" s="252">
        <f>(N14-L14)/L14*100</f>
        <v>-8.1967213114754092</v>
      </c>
      <c r="N72" s="253">
        <f>(N14-K14)/K14*100</f>
        <v>-39.35018050541516</v>
      </c>
    </row>
    <row r="73" spans="1:14" x14ac:dyDescent="0.3">
      <c r="A73" s="1258" t="s">
        <v>5</v>
      </c>
      <c r="B73" s="1259"/>
      <c r="C73" s="251">
        <f t="shared" ref="C73:C75" si="21">(D15-C15)/C15*100</f>
        <v>-42.222222222222221</v>
      </c>
      <c r="D73" s="252">
        <f t="shared" ref="D73:D75" si="22">(F15-C15)/C15*100</f>
        <v>-2.2222222222222223</v>
      </c>
      <c r="E73" s="252">
        <f t="shared" ref="E73:E75" si="23">(F15-D15)/D15*100</f>
        <v>69.230769230769226</v>
      </c>
      <c r="F73" s="252">
        <f t="shared" ref="F73:F75" si="24">(F15-C15)/C15*100</f>
        <v>-2.2222222222222223</v>
      </c>
      <c r="G73" s="251">
        <f t="shared" ref="G73:G75" si="25">(H15-G15)/G15*100</f>
        <v>4.5454545454545459</v>
      </c>
      <c r="H73" s="252">
        <f t="shared" ref="H73:H75" si="26">(J15-G15)/G15*100</f>
        <v>-36.363636363636367</v>
      </c>
      <c r="I73" s="252">
        <f t="shared" ref="I73:I75" si="27">(J15-H15)/H15*100</f>
        <v>-39.130434782608695</v>
      </c>
      <c r="J73" s="252">
        <f t="shared" ref="J73:J75" si="28">(J15-G15)/G15*100</f>
        <v>-36.363636363636367</v>
      </c>
      <c r="K73" s="251">
        <f t="shared" ref="K73:K75" si="29">(L15-K15)/K15*100</f>
        <v>-26.865671641791046</v>
      </c>
      <c r="L73" s="252">
        <f t="shared" ref="L73:L75" si="30">(N15-K15)/K15*100</f>
        <v>-13.432835820895523</v>
      </c>
      <c r="M73" s="252">
        <f t="shared" ref="M73:M75" si="31">(N15-L15)/L15*100</f>
        <v>18.367346938775512</v>
      </c>
      <c r="N73" s="253">
        <f t="shared" ref="N73:N75" si="32">(N15-K15)/K15*100</f>
        <v>-13.432835820895523</v>
      </c>
    </row>
    <row r="74" spans="1:14" x14ac:dyDescent="0.3">
      <c r="A74" s="1258" t="s">
        <v>6</v>
      </c>
      <c r="B74" s="1259"/>
      <c r="C74" s="251">
        <f t="shared" si="21"/>
        <v>-44.827586206896555</v>
      </c>
      <c r="D74" s="252">
        <f t="shared" si="22"/>
        <v>-34.482758620689658</v>
      </c>
      <c r="E74" s="252">
        <f t="shared" si="23"/>
        <v>18.75</v>
      </c>
      <c r="F74" s="252">
        <f t="shared" si="24"/>
        <v>-34.482758620689658</v>
      </c>
      <c r="G74" s="251">
        <f t="shared" si="25"/>
        <v>13.043478260869565</v>
      </c>
      <c r="H74" s="252">
        <f t="shared" si="26"/>
        <v>0</v>
      </c>
      <c r="I74" s="252">
        <f t="shared" si="27"/>
        <v>-11.538461538461538</v>
      </c>
      <c r="J74" s="252">
        <f t="shared" si="28"/>
        <v>0</v>
      </c>
      <c r="K74" s="251">
        <f t="shared" si="29"/>
        <v>-19.230769230769234</v>
      </c>
      <c r="L74" s="252">
        <f t="shared" si="30"/>
        <v>-19.230769230769234</v>
      </c>
      <c r="M74" s="252">
        <f t="shared" si="31"/>
        <v>0</v>
      </c>
      <c r="N74" s="253">
        <f t="shared" si="32"/>
        <v>-19.230769230769234</v>
      </c>
    </row>
    <row r="75" spans="1:14" ht="15" thickBot="1" x14ac:dyDescent="0.35">
      <c r="A75" s="1260" t="s">
        <v>7</v>
      </c>
      <c r="B75" s="1261"/>
      <c r="C75" s="254">
        <f t="shared" si="21"/>
        <v>-39.552238805970148</v>
      </c>
      <c r="D75" s="255">
        <f t="shared" si="22"/>
        <v>-36.567164179104481</v>
      </c>
      <c r="E75" s="255">
        <f t="shared" si="23"/>
        <v>4.9382716049382713</v>
      </c>
      <c r="F75" s="255">
        <f t="shared" si="24"/>
        <v>-36.567164179104481</v>
      </c>
      <c r="G75" s="254">
        <f t="shared" si="25"/>
        <v>-12.5</v>
      </c>
      <c r="H75" s="255">
        <f t="shared" si="26"/>
        <v>-23.4375</v>
      </c>
      <c r="I75" s="255">
        <f t="shared" si="27"/>
        <v>-12.5</v>
      </c>
      <c r="J75" s="255">
        <f t="shared" si="28"/>
        <v>-23.4375</v>
      </c>
      <c r="K75" s="254">
        <f t="shared" si="29"/>
        <v>-30.808080808080806</v>
      </c>
      <c r="L75" s="255">
        <f t="shared" si="30"/>
        <v>-32.323232323232325</v>
      </c>
      <c r="M75" s="255">
        <f t="shared" si="31"/>
        <v>-2.1897810218978102</v>
      </c>
      <c r="N75" s="256">
        <f t="shared" si="32"/>
        <v>-32.323232323232325</v>
      </c>
    </row>
    <row r="76" spans="1:14" ht="15" thickBot="1" x14ac:dyDescent="0.35"/>
    <row r="77" spans="1:14" ht="15" customHeight="1" thickBot="1" x14ac:dyDescent="0.35">
      <c r="A77" s="1256" t="s">
        <v>227</v>
      </c>
      <c r="B77" s="58"/>
      <c r="C77" s="1097" t="s">
        <v>1</v>
      </c>
      <c r="D77" s="1098"/>
      <c r="E77" s="1098"/>
      <c r="F77" s="1098"/>
      <c r="G77" s="1098" t="s">
        <v>2</v>
      </c>
      <c r="H77" s="1098"/>
      <c r="I77" s="1098"/>
      <c r="J77" s="1099"/>
      <c r="K77" s="1097" t="s">
        <v>3</v>
      </c>
      <c r="L77" s="1098"/>
      <c r="M77" s="1098"/>
      <c r="N77" s="1191"/>
    </row>
    <row r="78" spans="1:14" ht="15" thickBot="1" x14ac:dyDescent="0.35">
      <c r="A78" s="1257"/>
      <c r="B78" s="59"/>
      <c r="C78" s="67" t="s">
        <v>32</v>
      </c>
      <c r="D78" s="67" t="s">
        <v>159</v>
      </c>
      <c r="E78" s="67" t="s">
        <v>160</v>
      </c>
      <c r="F78" s="69" t="s">
        <v>161</v>
      </c>
      <c r="G78" s="67" t="s">
        <v>32</v>
      </c>
      <c r="H78" s="67" t="s">
        <v>159</v>
      </c>
      <c r="I78" s="67" t="s">
        <v>160</v>
      </c>
      <c r="J78" s="69" t="s">
        <v>161</v>
      </c>
      <c r="K78" s="67" t="s">
        <v>32</v>
      </c>
      <c r="L78" s="67" t="s">
        <v>159</v>
      </c>
      <c r="M78" s="67" t="s">
        <v>160</v>
      </c>
      <c r="N78" s="69" t="s">
        <v>161</v>
      </c>
    </row>
    <row r="79" spans="1:14" x14ac:dyDescent="0.3">
      <c r="A79" s="1254" t="s">
        <v>4</v>
      </c>
      <c r="B79" s="1255"/>
      <c r="C79" s="251">
        <f>(D21-C21)/C21*100</f>
        <v>-20</v>
      </c>
      <c r="D79" s="252">
        <f>(F21-C21)/C21*100</f>
        <v>-40</v>
      </c>
      <c r="E79" s="252">
        <f>(F21-D21)/D21*100</f>
        <v>-25</v>
      </c>
      <c r="F79" s="252">
        <f>(F21-C21)/C21*100</f>
        <v>-40</v>
      </c>
      <c r="G79" s="251">
        <f>(H21-G21)/G21*100</f>
        <v>-100</v>
      </c>
      <c r="H79" s="252">
        <f>(J21-G21)/G21*100</f>
        <v>-100</v>
      </c>
      <c r="I79" s="252" t="s">
        <v>36</v>
      </c>
      <c r="J79" s="252">
        <f>(J21-G21)/G21*100</f>
        <v>-100</v>
      </c>
      <c r="K79" s="251">
        <f>(L21-K21)/K21*100</f>
        <v>-33.333333333333329</v>
      </c>
      <c r="L79" s="252">
        <f>(N21-K21)/K21*100</f>
        <v>-50</v>
      </c>
      <c r="M79" s="252">
        <f>(N21-L21)/L21*100</f>
        <v>-25</v>
      </c>
      <c r="N79" s="253">
        <f>(N21-K21)/K21*100</f>
        <v>-50</v>
      </c>
    </row>
    <row r="80" spans="1:14" x14ac:dyDescent="0.3">
      <c r="A80" s="1258" t="s">
        <v>5</v>
      </c>
      <c r="B80" s="1259"/>
      <c r="C80" s="251">
        <f t="shared" ref="C80:C82" si="33">(D22-C22)/C22*100</f>
        <v>-100</v>
      </c>
      <c r="D80" s="252">
        <f t="shared" ref="D80:D82" si="34">(F22-C22)/C22*100</f>
        <v>-100</v>
      </c>
      <c r="E80" s="252" t="s">
        <v>36</v>
      </c>
      <c r="F80" s="252">
        <f t="shared" ref="F80:F82" si="35">(F22-C22)/C22*100</f>
        <v>-100</v>
      </c>
      <c r="G80" s="251">
        <f t="shared" ref="G80:G82" si="36">(H22-G22)/G22*100</f>
        <v>-50</v>
      </c>
      <c r="H80" s="252">
        <f t="shared" ref="H80:H82" si="37">(J22-G22)/G22*100</f>
        <v>-50</v>
      </c>
      <c r="I80" s="252">
        <f t="shared" ref="I80:I82" si="38">(J22-H22)/H22*100</f>
        <v>0</v>
      </c>
      <c r="J80" s="252">
        <f t="shared" ref="J80:J82" si="39">(J22-G22)/G22*100</f>
        <v>-50</v>
      </c>
      <c r="K80" s="251">
        <f t="shared" ref="K80:K82" si="40">(L22-K22)/K22*100</f>
        <v>-85.714285714285708</v>
      </c>
      <c r="L80" s="252">
        <f t="shared" ref="L80:L82" si="41">(N22-K22)/K22*100</f>
        <v>-85.714285714285708</v>
      </c>
      <c r="M80" s="252">
        <f t="shared" ref="M80:M82" si="42">(N22-L22)/L22*100</f>
        <v>0</v>
      </c>
      <c r="N80" s="253">
        <f t="shared" ref="N80:N82" si="43">(N22-K22)/K22*100</f>
        <v>-85.714285714285708</v>
      </c>
    </row>
    <row r="81" spans="1:14" x14ac:dyDescent="0.3">
      <c r="A81" s="1258" t="s">
        <v>6</v>
      </c>
      <c r="B81" s="1259"/>
      <c r="C81" s="251">
        <f t="shared" si="33"/>
        <v>-100</v>
      </c>
      <c r="D81" s="252">
        <f t="shared" si="34"/>
        <v>-100</v>
      </c>
      <c r="E81" s="252" t="s">
        <v>36</v>
      </c>
      <c r="F81" s="252">
        <f t="shared" si="35"/>
        <v>-100</v>
      </c>
      <c r="G81" s="251">
        <f t="shared" si="36"/>
        <v>-66.666666666666657</v>
      </c>
      <c r="H81" s="252">
        <f t="shared" si="37"/>
        <v>-100</v>
      </c>
      <c r="I81" s="252">
        <f t="shared" si="38"/>
        <v>-100</v>
      </c>
      <c r="J81" s="252">
        <f t="shared" si="39"/>
        <v>-100</v>
      </c>
      <c r="K81" s="251">
        <f t="shared" si="40"/>
        <v>-90</v>
      </c>
      <c r="L81" s="252">
        <f t="shared" si="41"/>
        <v>-100</v>
      </c>
      <c r="M81" s="252">
        <f t="shared" si="42"/>
        <v>-100</v>
      </c>
      <c r="N81" s="253">
        <f t="shared" si="43"/>
        <v>-100</v>
      </c>
    </row>
    <row r="82" spans="1:14" ht="15" thickBot="1" x14ac:dyDescent="0.35">
      <c r="A82" s="1260" t="s">
        <v>7</v>
      </c>
      <c r="B82" s="1261"/>
      <c r="C82" s="254">
        <f t="shared" si="33"/>
        <v>-76.470588235294116</v>
      </c>
      <c r="D82" s="255">
        <f t="shared" si="34"/>
        <v>-82.35294117647058</v>
      </c>
      <c r="E82" s="255">
        <f t="shared" ref="E82" si="44">(F24-D24)/D24*100</f>
        <v>-25</v>
      </c>
      <c r="F82" s="255">
        <f t="shared" si="35"/>
        <v>-82.35294117647058</v>
      </c>
      <c r="G82" s="254">
        <f t="shared" si="36"/>
        <v>-66.666666666666657</v>
      </c>
      <c r="H82" s="255">
        <f t="shared" si="37"/>
        <v>-83.333333333333343</v>
      </c>
      <c r="I82" s="255">
        <f t="shared" si="38"/>
        <v>-50</v>
      </c>
      <c r="J82" s="255">
        <f t="shared" si="39"/>
        <v>-83.333333333333343</v>
      </c>
      <c r="K82" s="254">
        <f t="shared" si="40"/>
        <v>-73.91304347826086</v>
      </c>
      <c r="L82" s="255">
        <f t="shared" si="41"/>
        <v>-82.608695652173907</v>
      </c>
      <c r="M82" s="255">
        <f t="shared" si="42"/>
        <v>-33.333333333333329</v>
      </c>
      <c r="N82" s="256">
        <f t="shared" si="43"/>
        <v>-82.608695652173907</v>
      </c>
    </row>
    <row r="83" spans="1:14" ht="15" thickBot="1" x14ac:dyDescent="0.35">
      <c r="A83" s="21"/>
    </row>
    <row r="84" spans="1:14" ht="15" customHeight="1" thickBot="1" x14ac:dyDescent="0.35">
      <c r="A84" s="1256" t="s">
        <v>228</v>
      </c>
      <c r="B84" s="58"/>
      <c r="C84" s="1097" t="s">
        <v>1</v>
      </c>
      <c r="D84" s="1098"/>
      <c r="E84" s="1098"/>
      <c r="F84" s="1099"/>
      <c r="G84" s="1097" t="s">
        <v>2</v>
      </c>
      <c r="H84" s="1098"/>
      <c r="I84" s="1098"/>
      <c r="J84" s="1099"/>
      <c r="K84" s="1097" t="s">
        <v>3</v>
      </c>
      <c r="L84" s="1098"/>
      <c r="M84" s="1098"/>
      <c r="N84" s="1285"/>
    </row>
    <row r="85" spans="1:14" ht="15" thickBot="1" x14ac:dyDescent="0.35">
      <c r="A85" s="1257"/>
      <c r="B85" s="59"/>
      <c r="C85" s="67" t="s">
        <v>32</v>
      </c>
      <c r="D85" s="67" t="s">
        <v>159</v>
      </c>
      <c r="E85" s="67" t="s">
        <v>160</v>
      </c>
      <c r="F85" s="69" t="s">
        <v>161</v>
      </c>
      <c r="G85" s="67" t="s">
        <v>32</v>
      </c>
      <c r="H85" s="67" t="s">
        <v>159</v>
      </c>
      <c r="I85" s="67" t="s">
        <v>160</v>
      </c>
      <c r="J85" s="69" t="s">
        <v>161</v>
      </c>
      <c r="K85" s="67" t="s">
        <v>32</v>
      </c>
      <c r="L85" s="67" t="s">
        <v>159</v>
      </c>
      <c r="M85" s="67" t="s">
        <v>160</v>
      </c>
      <c r="N85" s="69" t="s">
        <v>161</v>
      </c>
    </row>
    <row r="86" spans="1:14" x14ac:dyDescent="0.3">
      <c r="A86" s="1254" t="s">
        <v>4</v>
      </c>
      <c r="B86" s="1255"/>
      <c r="C86" s="251">
        <f>(D28-C28)/C28*100</f>
        <v>-16.666666666666664</v>
      </c>
      <c r="D86" s="252">
        <f>(F28-C28)/C28*100</f>
        <v>33.333333333333329</v>
      </c>
      <c r="E86" s="252">
        <f>(F28-D28)/D28*100</f>
        <v>60</v>
      </c>
      <c r="F86" s="252">
        <f>(F28-C28)/C28*100</f>
        <v>33.333333333333329</v>
      </c>
      <c r="G86" s="251">
        <f>(H28-G28)/G28*100</f>
        <v>-66.666666666666657</v>
      </c>
      <c r="H86" s="252">
        <f>(J28-G28)/G28*100</f>
        <v>-33.333333333333329</v>
      </c>
      <c r="I86" s="252">
        <f>(J28-H28)/H28*100</f>
        <v>100</v>
      </c>
      <c r="J86" s="252">
        <f>(J28-G28)/G28*100</f>
        <v>-33.333333333333329</v>
      </c>
      <c r="K86" s="251">
        <f>(L28-K28)/K28*100</f>
        <v>-41.666666666666671</v>
      </c>
      <c r="L86" s="252">
        <f>(N28-K28)/K28*100</f>
        <v>0</v>
      </c>
      <c r="M86" s="252">
        <f>(N28-L28)/L28*100</f>
        <v>71.428571428571431</v>
      </c>
      <c r="N86" s="253">
        <f>(N28-K28)/K28*100</f>
        <v>0</v>
      </c>
    </row>
    <row r="87" spans="1:14" x14ac:dyDescent="0.3">
      <c r="A87" s="1258" t="s">
        <v>5</v>
      </c>
      <c r="B87" s="1259"/>
      <c r="C87" s="251" t="s">
        <v>36</v>
      </c>
      <c r="D87" s="252" t="s">
        <v>36</v>
      </c>
      <c r="E87" s="252">
        <f t="shared" ref="E87:E89" si="45">(F29-D29)/D29*100</f>
        <v>0</v>
      </c>
      <c r="F87" s="252" t="s">
        <v>36</v>
      </c>
      <c r="G87" s="251" t="s">
        <v>36</v>
      </c>
      <c r="H87" s="252" t="s">
        <v>36</v>
      </c>
      <c r="I87" s="252" t="s">
        <v>36</v>
      </c>
      <c r="J87" s="252" t="s">
        <v>36</v>
      </c>
      <c r="K87" s="251" t="s">
        <v>36</v>
      </c>
      <c r="L87" s="252" t="s">
        <v>36</v>
      </c>
      <c r="M87" s="252">
        <f t="shared" ref="M87:M89" si="46">(N29-L29)/L29*100</f>
        <v>0</v>
      </c>
      <c r="N87" s="253" t="s">
        <v>36</v>
      </c>
    </row>
    <row r="88" spans="1:14" x14ac:dyDescent="0.3">
      <c r="A88" s="1258" t="s">
        <v>6</v>
      </c>
      <c r="B88" s="1259"/>
      <c r="C88" s="251">
        <f t="shared" ref="C88:C89" si="47">(D30-C30)/C30*100</f>
        <v>0</v>
      </c>
      <c r="D88" s="252">
        <f t="shared" ref="D88:D89" si="48">(F30-C30)/C30*100</f>
        <v>200</v>
      </c>
      <c r="E88" s="252">
        <f t="shared" si="45"/>
        <v>200</v>
      </c>
      <c r="F88" s="252">
        <f t="shared" ref="F88:F89" si="49">(F30-C30)/C30*100</f>
        <v>200</v>
      </c>
      <c r="G88" s="251">
        <f t="shared" ref="G88:G89" si="50">(H30-G30)/G30*100</f>
        <v>0</v>
      </c>
      <c r="H88" s="252">
        <f t="shared" ref="H88:H89" si="51">(J30-G30)/G30*100</f>
        <v>-100</v>
      </c>
      <c r="I88" s="252">
        <f t="shared" ref="I88:I89" si="52">(J30-H30)/H30*100</f>
        <v>-100</v>
      </c>
      <c r="J88" s="252">
        <f t="shared" ref="J88:J89" si="53">(J30-G30)/G30*100</f>
        <v>-100</v>
      </c>
      <c r="K88" s="251">
        <f t="shared" ref="K88:K89" si="54">(L30-K30)/K30*100</f>
        <v>0</v>
      </c>
      <c r="L88" s="252">
        <f t="shared" ref="L88:L89" si="55">(N30-K30)/K30*100</f>
        <v>50</v>
      </c>
      <c r="M88" s="252">
        <f t="shared" si="46"/>
        <v>50</v>
      </c>
      <c r="N88" s="253">
        <f t="shared" ref="N88:N89" si="56">(N30-K30)/K30*100</f>
        <v>50</v>
      </c>
    </row>
    <row r="89" spans="1:14" ht="15" thickBot="1" x14ac:dyDescent="0.35">
      <c r="A89" s="1260" t="s">
        <v>7</v>
      </c>
      <c r="B89" s="1261"/>
      <c r="C89" s="254">
        <f t="shared" si="47"/>
        <v>0</v>
      </c>
      <c r="D89" s="255">
        <f t="shared" si="48"/>
        <v>71.428571428571431</v>
      </c>
      <c r="E89" s="255">
        <f t="shared" si="45"/>
        <v>71.428571428571431</v>
      </c>
      <c r="F89" s="255">
        <f t="shared" si="49"/>
        <v>71.428571428571431</v>
      </c>
      <c r="G89" s="254">
        <f t="shared" si="50"/>
        <v>-57.142857142857139</v>
      </c>
      <c r="H89" s="255">
        <f t="shared" si="51"/>
        <v>-42.857142857142854</v>
      </c>
      <c r="I89" s="255">
        <f t="shared" si="52"/>
        <v>33.333333333333329</v>
      </c>
      <c r="J89" s="255">
        <f t="shared" si="53"/>
        <v>-42.857142857142854</v>
      </c>
      <c r="K89" s="254">
        <f t="shared" si="54"/>
        <v>-28.571428571428569</v>
      </c>
      <c r="L89" s="255">
        <f t="shared" si="55"/>
        <v>14.285714285714285</v>
      </c>
      <c r="M89" s="255">
        <f t="shared" si="46"/>
        <v>60</v>
      </c>
      <c r="N89" s="256">
        <f t="shared" si="56"/>
        <v>14.285714285714285</v>
      </c>
    </row>
    <row r="90" spans="1:14" ht="15" thickBot="1" x14ac:dyDescent="0.35"/>
    <row r="91" spans="1:14" ht="15" customHeight="1" thickBot="1" x14ac:dyDescent="0.35">
      <c r="A91" s="1256" t="s">
        <v>229</v>
      </c>
      <c r="B91" s="58"/>
      <c r="C91" s="1097" t="s">
        <v>1</v>
      </c>
      <c r="D91" s="1098"/>
      <c r="E91" s="1098"/>
      <c r="F91" s="1099"/>
      <c r="G91" s="1097" t="s">
        <v>2</v>
      </c>
      <c r="H91" s="1098"/>
      <c r="I91" s="1098"/>
      <c r="J91" s="1099"/>
      <c r="K91" s="1097" t="s">
        <v>3</v>
      </c>
      <c r="L91" s="1098"/>
      <c r="M91" s="1098"/>
      <c r="N91" s="1191"/>
    </row>
    <row r="92" spans="1:14" ht="15" thickBot="1" x14ac:dyDescent="0.35">
      <c r="A92" s="1257"/>
      <c r="B92" s="59"/>
      <c r="C92" s="67" t="s">
        <v>32</v>
      </c>
      <c r="D92" s="67" t="s">
        <v>159</v>
      </c>
      <c r="E92" s="67" t="s">
        <v>160</v>
      </c>
      <c r="F92" s="69" t="s">
        <v>161</v>
      </c>
      <c r="G92" s="67" t="s">
        <v>32</v>
      </c>
      <c r="H92" s="67" t="s">
        <v>159</v>
      </c>
      <c r="I92" s="67" t="s">
        <v>160</v>
      </c>
      <c r="J92" s="69" t="s">
        <v>161</v>
      </c>
      <c r="K92" s="67" t="s">
        <v>32</v>
      </c>
      <c r="L92" s="67" t="s">
        <v>159</v>
      </c>
      <c r="M92" s="67" t="s">
        <v>160</v>
      </c>
      <c r="N92" s="69" t="s">
        <v>161</v>
      </c>
    </row>
    <row r="93" spans="1:14" x14ac:dyDescent="0.3">
      <c r="A93" s="1254" t="s">
        <v>4</v>
      </c>
      <c r="B93" s="1255"/>
      <c r="C93" s="251">
        <f>(D35-C35)/C35*100</f>
        <v>-15.11627906976744</v>
      </c>
      <c r="D93" s="252">
        <f>(F35-C35)/C35*100</f>
        <v>-34.883720930232556</v>
      </c>
      <c r="E93" s="252">
        <f>(F35-D35)/D35*100</f>
        <v>-23.287671232876711</v>
      </c>
      <c r="F93" s="252">
        <f>(F35-C35)/C35*100</f>
        <v>-34.883720930232556</v>
      </c>
      <c r="G93" s="251">
        <f>(H35-G35)/G35*100</f>
        <v>-3.0303030303030303</v>
      </c>
      <c r="H93" s="252">
        <f>(J35-G35)/G35*100</f>
        <v>-27.27272727272727</v>
      </c>
      <c r="I93" s="252">
        <f>(J35-H35)/H35*100</f>
        <v>-25</v>
      </c>
      <c r="J93" s="252">
        <f>(J35-G35)/G35*100</f>
        <v>-27.27272727272727</v>
      </c>
      <c r="K93" s="251">
        <f>(L35-K35)/K35*100</f>
        <v>-11.76470588235294</v>
      </c>
      <c r="L93" s="252">
        <f>(N35-K35)/K35*100</f>
        <v>-32.773109243697476</v>
      </c>
      <c r="M93" s="252">
        <f>(N35-L35)/L35*100</f>
        <v>-23.809523809523807</v>
      </c>
      <c r="N93" s="253">
        <f>(N35-K35)/K35*100</f>
        <v>-32.773109243697476</v>
      </c>
    </row>
    <row r="94" spans="1:14" x14ac:dyDescent="0.3">
      <c r="A94" s="1258" t="s">
        <v>5</v>
      </c>
      <c r="B94" s="1259"/>
      <c r="C94" s="251">
        <f t="shared" ref="C94:C96" si="57">(D36-C36)/C36*100</f>
        <v>-17.391304347826086</v>
      </c>
      <c r="D94" s="252">
        <f t="shared" ref="D94:D96" si="58">(F36-C36)/C36*100</f>
        <v>13.043478260869565</v>
      </c>
      <c r="E94" s="252">
        <f t="shared" ref="E94:E96" si="59">(F36-D36)/D36*100</f>
        <v>36.84210526315789</v>
      </c>
      <c r="F94" s="252">
        <f t="shared" ref="F94:F96" si="60">(F36-C36)/C36*100</f>
        <v>13.043478260869565</v>
      </c>
      <c r="G94" s="251">
        <f t="shared" ref="G94:G96" si="61">(H36-G36)/G36*100</f>
        <v>-20</v>
      </c>
      <c r="H94" s="252">
        <f t="shared" ref="H94:H96" si="62">(J36-G36)/G36*100</f>
        <v>-20</v>
      </c>
      <c r="I94" s="252">
        <f t="shared" ref="I94:I96" si="63">(J36-H36)/H36*100</f>
        <v>0</v>
      </c>
      <c r="J94" s="252">
        <f t="shared" ref="J94:J96" si="64">(J36-G36)/G36*100</f>
        <v>-20</v>
      </c>
      <c r="K94" s="251">
        <f t="shared" ref="K94:K96" si="65">(L36-K36)/K36*100</f>
        <v>-18.181818181818183</v>
      </c>
      <c r="L94" s="252">
        <f t="shared" ref="L94:L96" si="66">(N36-K36)/K36*100</f>
        <v>3.0303030303030303</v>
      </c>
      <c r="M94" s="252">
        <f t="shared" ref="M94:M96" si="67">(N36-L36)/L36*100</f>
        <v>25.925925925925924</v>
      </c>
      <c r="N94" s="253">
        <f t="shared" ref="N94:N96" si="68">(N36-K36)/K36*100</f>
        <v>3.0303030303030303</v>
      </c>
    </row>
    <row r="95" spans="1:14" x14ac:dyDescent="0.3">
      <c r="A95" s="1258" t="s">
        <v>6</v>
      </c>
      <c r="B95" s="1259"/>
      <c r="C95" s="251">
        <f t="shared" si="57"/>
        <v>-25</v>
      </c>
      <c r="D95" s="252">
        <f t="shared" si="58"/>
        <v>0</v>
      </c>
      <c r="E95" s="252">
        <f t="shared" si="59"/>
        <v>33.333333333333329</v>
      </c>
      <c r="F95" s="252">
        <f t="shared" si="60"/>
        <v>0</v>
      </c>
      <c r="G95" s="251">
        <f t="shared" si="61"/>
        <v>-25</v>
      </c>
      <c r="H95" s="252">
        <f t="shared" si="62"/>
        <v>-25</v>
      </c>
      <c r="I95" s="252">
        <f t="shared" si="63"/>
        <v>0</v>
      </c>
      <c r="J95" s="252">
        <f t="shared" si="64"/>
        <v>-25</v>
      </c>
      <c r="K95" s="251">
        <f t="shared" si="65"/>
        <v>-25</v>
      </c>
      <c r="L95" s="252">
        <f t="shared" si="66"/>
        <v>-12.5</v>
      </c>
      <c r="M95" s="252">
        <f t="shared" si="67"/>
        <v>16.666666666666664</v>
      </c>
      <c r="N95" s="253">
        <f t="shared" si="68"/>
        <v>-12.5</v>
      </c>
    </row>
    <row r="96" spans="1:14" ht="15" thickBot="1" x14ac:dyDescent="0.35">
      <c r="A96" s="1260" t="s">
        <v>7</v>
      </c>
      <c r="B96" s="1261"/>
      <c r="C96" s="254">
        <f t="shared" si="57"/>
        <v>-16.239316239316238</v>
      </c>
      <c r="D96" s="255">
        <f t="shared" si="58"/>
        <v>-23.076923076923077</v>
      </c>
      <c r="E96" s="255">
        <f t="shared" si="59"/>
        <v>-8.1632653061224492</v>
      </c>
      <c r="F96" s="255">
        <f t="shared" si="60"/>
        <v>-23.076923076923077</v>
      </c>
      <c r="G96" s="254">
        <f t="shared" si="61"/>
        <v>-9.8039215686274517</v>
      </c>
      <c r="H96" s="255">
        <f t="shared" si="62"/>
        <v>-25.490196078431371</v>
      </c>
      <c r="I96" s="255">
        <f t="shared" si="63"/>
        <v>-17.391304347826086</v>
      </c>
      <c r="J96" s="255">
        <f t="shared" si="64"/>
        <v>-25.490196078431371</v>
      </c>
      <c r="K96" s="254">
        <f t="shared" si="65"/>
        <v>-14.285714285714285</v>
      </c>
      <c r="L96" s="255">
        <f t="shared" si="66"/>
        <v>-23.809523809523807</v>
      </c>
      <c r="M96" s="255">
        <f t="shared" si="67"/>
        <v>-11.111111111111111</v>
      </c>
      <c r="N96" s="256">
        <f t="shared" si="68"/>
        <v>-23.809523809523807</v>
      </c>
    </row>
    <row r="97" spans="1:14" ht="15" thickBot="1" x14ac:dyDescent="0.35"/>
    <row r="98" spans="1:14" ht="15" customHeight="1" thickBot="1" x14ac:dyDescent="0.35">
      <c r="A98" s="1256" t="s">
        <v>232</v>
      </c>
      <c r="B98" s="58"/>
      <c r="C98" s="1097" t="s">
        <v>1</v>
      </c>
      <c r="D98" s="1098"/>
      <c r="E98" s="1098"/>
      <c r="F98" s="1099"/>
      <c r="G98" s="1097" t="s">
        <v>2</v>
      </c>
      <c r="H98" s="1098"/>
      <c r="I98" s="1098"/>
      <c r="J98" s="1099"/>
      <c r="K98" s="1097" t="s">
        <v>3</v>
      </c>
      <c r="L98" s="1098"/>
      <c r="M98" s="1098"/>
      <c r="N98" s="1191"/>
    </row>
    <row r="99" spans="1:14" ht="15" thickBot="1" x14ac:dyDescent="0.35">
      <c r="A99" s="1257"/>
      <c r="B99" s="59"/>
      <c r="C99" s="67" t="s">
        <v>32</v>
      </c>
      <c r="D99" s="67" t="s">
        <v>159</v>
      </c>
      <c r="E99" s="67" t="s">
        <v>160</v>
      </c>
      <c r="F99" s="69" t="s">
        <v>161</v>
      </c>
      <c r="G99" s="67" t="s">
        <v>32</v>
      </c>
      <c r="H99" s="67" t="s">
        <v>159</v>
      </c>
      <c r="I99" s="67" t="s">
        <v>160</v>
      </c>
      <c r="J99" s="69" t="s">
        <v>161</v>
      </c>
      <c r="K99" s="67" t="s">
        <v>32</v>
      </c>
      <c r="L99" s="67" t="s">
        <v>159</v>
      </c>
      <c r="M99" s="67" t="s">
        <v>160</v>
      </c>
      <c r="N99" s="69" t="s">
        <v>161</v>
      </c>
    </row>
    <row r="100" spans="1:14" x14ac:dyDescent="0.3">
      <c r="A100" s="1254" t="s">
        <v>4</v>
      </c>
      <c r="B100" s="1255"/>
      <c r="C100" s="251">
        <f>(D42-C42)/C42*100</f>
        <v>-59.756097560975604</v>
      </c>
      <c r="D100" s="252">
        <f>(F42-C42)/C42*100</f>
        <v>-56.09756097560976</v>
      </c>
      <c r="E100" s="252">
        <f>(F42-D42)/D42*100</f>
        <v>9.0909090909090917</v>
      </c>
      <c r="F100" s="252">
        <f>(F42-C42)/C42*100</f>
        <v>-56.09756097560976</v>
      </c>
      <c r="G100" s="251">
        <f>(H42-G42)/G42*100</f>
        <v>-27.027027027027028</v>
      </c>
      <c r="H100" s="252">
        <f>(J42-G42)/G42*100</f>
        <v>-18.918918918918919</v>
      </c>
      <c r="I100" s="252">
        <f>(J42-H42)/H42*100</f>
        <v>11.111111111111111</v>
      </c>
      <c r="J100" s="252">
        <f>(J42-G42)/G42*100</f>
        <v>-18.918918918918919</v>
      </c>
      <c r="K100" s="251">
        <f>(L42-K42)/K42*100</f>
        <v>-49.579831932773111</v>
      </c>
      <c r="L100" s="252">
        <f>(N42-K42)/K42*100</f>
        <v>-44.537815126050425</v>
      </c>
      <c r="M100" s="252">
        <f>(N42-L42)/L42*100</f>
        <v>10</v>
      </c>
      <c r="N100" s="253">
        <f>(N42-K42)/K42*100</f>
        <v>-44.537815126050425</v>
      </c>
    </row>
    <row r="101" spans="1:14" x14ac:dyDescent="0.3">
      <c r="A101" s="1258" t="s">
        <v>5</v>
      </c>
      <c r="B101" s="1259"/>
      <c r="C101" s="251">
        <f t="shared" ref="C101:C103" si="69">(D43-C43)/C43*100</f>
        <v>-69.230769230769226</v>
      </c>
      <c r="D101" s="252">
        <f t="shared" ref="D101:D103" si="70">(F43-C43)/C43*100</f>
        <v>0</v>
      </c>
      <c r="E101" s="252">
        <f t="shared" ref="E101:E103" si="71">(F43-D43)/D43*100</f>
        <v>225</v>
      </c>
      <c r="F101" s="252">
        <f t="shared" ref="F101:F103" si="72">(F43-C43)/C43*100</f>
        <v>0</v>
      </c>
      <c r="G101" s="251">
        <f t="shared" ref="G101:G103" si="73">(H43-G43)/G43*100</f>
        <v>40</v>
      </c>
      <c r="H101" s="252">
        <f t="shared" ref="H101:H103" si="74">(J43-G43)/G43*100</f>
        <v>-60</v>
      </c>
      <c r="I101" s="252">
        <f t="shared" ref="I101:I103" si="75">(J43-H43)/H43*100</f>
        <v>-71.428571428571431</v>
      </c>
      <c r="J101" s="252">
        <f t="shared" ref="J101:J103" si="76">(J43-G43)/G43*100</f>
        <v>-60</v>
      </c>
      <c r="K101" s="251">
        <f t="shared" ref="K101:K103" si="77">(L43-K43)/K43*100</f>
        <v>-21.739130434782609</v>
      </c>
      <c r="L101" s="252">
        <f t="shared" ref="L101:L103" si="78">(N43-K43)/K43*100</f>
        <v>-26.086956521739129</v>
      </c>
      <c r="M101" s="252">
        <f t="shared" ref="M101:M103" si="79">(N43-L43)/L43*100</f>
        <v>-5.5555555555555554</v>
      </c>
      <c r="N101" s="253">
        <f t="shared" ref="N101:N103" si="80">(N43-K43)/K43*100</f>
        <v>-26.086956521739129</v>
      </c>
    </row>
    <row r="102" spans="1:14" x14ac:dyDescent="0.3">
      <c r="A102" s="1258" t="s">
        <v>6</v>
      </c>
      <c r="B102" s="1259"/>
      <c r="C102" s="251">
        <f t="shared" si="69"/>
        <v>-10</v>
      </c>
      <c r="D102" s="252">
        <f t="shared" si="70"/>
        <v>-30</v>
      </c>
      <c r="E102" s="252">
        <f t="shared" si="71"/>
        <v>-22.222222222222221</v>
      </c>
      <c r="F102" s="252">
        <f t="shared" si="72"/>
        <v>-30</v>
      </c>
      <c r="G102" s="251">
        <f t="shared" si="73"/>
        <v>100</v>
      </c>
      <c r="H102" s="252">
        <f t="shared" si="74"/>
        <v>44.444444444444443</v>
      </c>
      <c r="I102" s="252">
        <f t="shared" si="75"/>
        <v>-27.777777777777779</v>
      </c>
      <c r="J102" s="252">
        <f t="shared" si="76"/>
        <v>44.444444444444443</v>
      </c>
      <c r="K102" s="251">
        <f t="shared" si="77"/>
        <v>42.105263157894733</v>
      </c>
      <c r="L102" s="252">
        <f t="shared" si="78"/>
        <v>5.2631578947368416</v>
      </c>
      <c r="M102" s="252">
        <f t="shared" si="79"/>
        <v>-25.925925925925924</v>
      </c>
      <c r="N102" s="253">
        <f t="shared" si="80"/>
        <v>5.2631578947368416</v>
      </c>
    </row>
    <row r="103" spans="1:14" ht="15" thickBot="1" x14ac:dyDescent="0.35">
      <c r="A103" s="1260" t="s">
        <v>7</v>
      </c>
      <c r="B103" s="1261"/>
      <c r="C103" s="254">
        <f t="shared" si="69"/>
        <v>-56.19047619047619</v>
      </c>
      <c r="D103" s="255">
        <f t="shared" si="70"/>
        <v>-46.666666666666664</v>
      </c>
      <c r="E103" s="255">
        <f t="shared" si="71"/>
        <v>21.739130434782609</v>
      </c>
      <c r="F103" s="255">
        <f t="shared" si="72"/>
        <v>-46.666666666666664</v>
      </c>
      <c r="G103" s="254">
        <f t="shared" si="73"/>
        <v>5.3571428571428568</v>
      </c>
      <c r="H103" s="255">
        <f t="shared" si="74"/>
        <v>-16.071428571428573</v>
      </c>
      <c r="I103" s="255">
        <f t="shared" si="75"/>
        <v>-20.33898305084746</v>
      </c>
      <c r="J103" s="255">
        <f t="shared" si="76"/>
        <v>-16.071428571428573</v>
      </c>
      <c r="K103" s="254">
        <f t="shared" si="77"/>
        <v>-34.782608695652172</v>
      </c>
      <c r="L103" s="255">
        <f t="shared" si="78"/>
        <v>-36.024844720496894</v>
      </c>
      <c r="M103" s="255">
        <f t="shared" si="79"/>
        <v>-1.9047619047619049</v>
      </c>
      <c r="N103" s="256">
        <f t="shared" si="80"/>
        <v>-36.024844720496894</v>
      </c>
    </row>
    <row r="104" spans="1:14" ht="15" thickBot="1" x14ac:dyDescent="0.35"/>
    <row r="105" spans="1:14" ht="15" customHeight="1" thickBot="1" x14ac:dyDescent="0.35">
      <c r="A105" s="1256" t="s">
        <v>231</v>
      </c>
      <c r="B105" s="58"/>
      <c r="C105" s="1097" t="s">
        <v>1</v>
      </c>
      <c r="D105" s="1098"/>
      <c r="E105" s="1098"/>
      <c r="F105" s="1099"/>
      <c r="G105" s="1097" t="s">
        <v>2</v>
      </c>
      <c r="H105" s="1098"/>
      <c r="I105" s="1098"/>
      <c r="J105" s="1099"/>
      <c r="K105" s="1097" t="s">
        <v>3</v>
      </c>
      <c r="L105" s="1098"/>
      <c r="M105" s="1098"/>
      <c r="N105" s="1191"/>
    </row>
    <row r="106" spans="1:14" ht="15" thickBot="1" x14ac:dyDescent="0.35">
      <c r="A106" s="1257"/>
      <c r="B106" s="59"/>
      <c r="C106" s="67" t="s">
        <v>32</v>
      </c>
      <c r="D106" s="67" t="s">
        <v>159</v>
      </c>
      <c r="E106" s="67" t="s">
        <v>160</v>
      </c>
      <c r="F106" s="69" t="s">
        <v>161</v>
      </c>
      <c r="G106" s="67" t="s">
        <v>32</v>
      </c>
      <c r="H106" s="67" t="s">
        <v>159</v>
      </c>
      <c r="I106" s="67" t="s">
        <v>160</v>
      </c>
      <c r="J106" s="69" t="s">
        <v>161</v>
      </c>
      <c r="K106" s="67" t="s">
        <v>32</v>
      </c>
      <c r="L106" s="67" t="s">
        <v>159</v>
      </c>
      <c r="M106" s="67" t="s">
        <v>160</v>
      </c>
      <c r="N106" s="69" t="s">
        <v>161</v>
      </c>
    </row>
    <row r="107" spans="1:14" x14ac:dyDescent="0.3">
      <c r="A107" s="1254" t="s">
        <v>4</v>
      </c>
      <c r="B107" s="1255"/>
      <c r="C107" s="251">
        <f>(D49-C49)/C49*100</f>
        <v>-35.754189944134076</v>
      </c>
      <c r="D107" s="252">
        <f>(F49-C49)/C49*100</f>
        <v>-42.458100558659218</v>
      </c>
      <c r="E107" s="252">
        <f>(F49-D49)/D49*100</f>
        <v>-10.434782608695652</v>
      </c>
      <c r="F107" s="252">
        <f>(F49-C49)/C49*100</f>
        <v>-42.458100558659218</v>
      </c>
      <c r="G107" s="251">
        <f>(H49-G49)/G49*100</f>
        <v>-20.779220779220779</v>
      </c>
      <c r="H107" s="252">
        <f>(J49-G49)/G49*100</f>
        <v>-24.675324675324674</v>
      </c>
      <c r="I107" s="252">
        <f>(J49-H49)/H49*100</f>
        <v>-4.918032786885246</v>
      </c>
      <c r="J107" s="252">
        <f>(J49-G49)/G49*100</f>
        <v>-24.675324675324674</v>
      </c>
      <c r="K107" s="251">
        <f>(L49-K49)/K49*100</f>
        <v>-31.25</v>
      </c>
      <c r="L107" s="252">
        <f>(N49-K49)/K49*100</f>
        <v>-37.109375</v>
      </c>
      <c r="M107" s="252">
        <f>(N49-L49)/L49*100</f>
        <v>-8.5227272727272716</v>
      </c>
      <c r="N107" s="253">
        <f>(N49-K49)/K49*100</f>
        <v>-37.109375</v>
      </c>
    </row>
    <row r="108" spans="1:14" x14ac:dyDescent="0.3">
      <c r="A108" s="1258" t="s">
        <v>5</v>
      </c>
      <c r="B108" s="1259"/>
      <c r="C108" s="251">
        <f t="shared" ref="C108:C110" si="81">(D50-C50)/C50*100</f>
        <v>-41.463414634146339</v>
      </c>
      <c r="D108" s="252">
        <f t="shared" ref="D108:D110" si="82">(F50-C50)/C50*100</f>
        <v>-2.4390243902439024</v>
      </c>
      <c r="E108" s="252">
        <f t="shared" ref="E108:E110" si="83">(F50-D50)/D50*100</f>
        <v>66.666666666666657</v>
      </c>
      <c r="F108" s="252">
        <f t="shared" ref="F108:F110" si="84">(F50-C50)/C50*100</f>
        <v>-2.4390243902439024</v>
      </c>
      <c r="G108" s="251">
        <f t="shared" ref="G108:G110" si="85">(H50-G50)/G50*100</f>
        <v>4.5454545454545459</v>
      </c>
      <c r="H108" s="252">
        <f t="shared" ref="H108:H110" si="86">(J50-G50)/G50*100</f>
        <v>-40.909090909090914</v>
      </c>
      <c r="I108" s="252">
        <f t="shared" ref="I108:I110" si="87">(J50-H50)/H50*100</f>
        <v>-43.478260869565219</v>
      </c>
      <c r="J108" s="252">
        <f t="shared" ref="J108:J110" si="88">(J50-G50)/G50*100</f>
        <v>-40.909090909090914</v>
      </c>
      <c r="K108" s="251">
        <f t="shared" ref="K108:K110" si="89">(L50-K50)/K50*100</f>
        <v>-25.396825396825395</v>
      </c>
      <c r="L108" s="252">
        <f t="shared" ref="L108:L110" si="90">(N50-K50)/K50*100</f>
        <v>-15.873015873015872</v>
      </c>
      <c r="M108" s="252">
        <f t="shared" ref="M108:M110" si="91">(N50-L50)/L50*100</f>
        <v>12.76595744680851</v>
      </c>
      <c r="N108" s="253">
        <f t="shared" ref="N108:N110" si="92">(N50-K50)/K50*100</f>
        <v>-15.873015873015872</v>
      </c>
    </row>
    <row r="109" spans="1:14" x14ac:dyDescent="0.3">
      <c r="A109" s="1258" t="s">
        <v>6</v>
      </c>
      <c r="B109" s="1259"/>
      <c r="C109" s="251">
        <f t="shared" si="81"/>
        <v>-38.461538461538467</v>
      </c>
      <c r="D109" s="252">
        <f t="shared" si="82"/>
        <v>-30.76923076923077</v>
      </c>
      <c r="E109" s="252">
        <f t="shared" si="83"/>
        <v>12.5</v>
      </c>
      <c r="F109" s="252">
        <f t="shared" si="84"/>
        <v>-30.76923076923077</v>
      </c>
      <c r="G109" s="251">
        <f t="shared" si="85"/>
        <v>23.809523809523807</v>
      </c>
      <c r="H109" s="252">
        <f t="shared" si="86"/>
        <v>-9.5238095238095237</v>
      </c>
      <c r="I109" s="252">
        <f t="shared" si="87"/>
        <v>-26.923076923076923</v>
      </c>
      <c r="J109" s="252">
        <f t="shared" si="88"/>
        <v>-9.5238095238095237</v>
      </c>
      <c r="K109" s="251">
        <f t="shared" si="89"/>
        <v>-10.638297872340425</v>
      </c>
      <c r="L109" s="252">
        <f t="shared" si="90"/>
        <v>-21.276595744680851</v>
      </c>
      <c r="M109" s="252">
        <f t="shared" si="91"/>
        <v>-11.904761904761903</v>
      </c>
      <c r="N109" s="253">
        <f t="shared" si="92"/>
        <v>-21.276595744680851</v>
      </c>
    </row>
    <row r="110" spans="1:14" ht="15" thickBot="1" x14ac:dyDescent="0.35">
      <c r="A110" s="1260" t="s">
        <v>7</v>
      </c>
      <c r="B110" s="1261"/>
      <c r="C110" s="254">
        <f t="shared" si="81"/>
        <v>-36.991869918699187</v>
      </c>
      <c r="D110" s="255">
        <f t="shared" si="82"/>
        <v>-34.552845528455286</v>
      </c>
      <c r="E110" s="255">
        <f t="shared" si="83"/>
        <v>3.870967741935484</v>
      </c>
      <c r="F110" s="255">
        <f t="shared" si="84"/>
        <v>-34.552845528455286</v>
      </c>
      <c r="G110" s="254">
        <f t="shared" si="85"/>
        <v>-8.3333333333333321</v>
      </c>
      <c r="H110" s="255">
        <f t="shared" si="86"/>
        <v>-25</v>
      </c>
      <c r="I110" s="255">
        <f t="shared" si="87"/>
        <v>-18.181818181818183</v>
      </c>
      <c r="J110" s="255">
        <f t="shared" si="88"/>
        <v>-25</v>
      </c>
      <c r="K110" s="254">
        <f t="shared" si="89"/>
        <v>-27.595628415300546</v>
      </c>
      <c r="L110" s="255">
        <f t="shared" si="90"/>
        <v>-31.420765027322407</v>
      </c>
      <c r="M110" s="255">
        <f t="shared" si="91"/>
        <v>-5.2830188679245289</v>
      </c>
      <c r="N110" s="256">
        <f t="shared" si="92"/>
        <v>-31.420765027322407</v>
      </c>
    </row>
    <row r="111" spans="1:14" ht="15" thickBot="1" x14ac:dyDescent="0.35"/>
    <row r="112" spans="1:14" ht="15" customHeight="1" thickBot="1" x14ac:dyDescent="0.35">
      <c r="A112" s="1294" t="s">
        <v>48</v>
      </c>
      <c r="B112" s="222"/>
      <c r="C112" s="1296" t="s">
        <v>1</v>
      </c>
      <c r="D112" s="1297"/>
      <c r="E112" s="1297"/>
      <c r="F112" s="1298"/>
      <c r="G112" s="1296" t="s">
        <v>2</v>
      </c>
      <c r="H112" s="1297"/>
      <c r="I112" s="1297"/>
      <c r="J112" s="1298"/>
      <c r="K112" s="1296" t="s">
        <v>3</v>
      </c>
      <c r="L112" s="1297"/>
      <c r="M112" s="1297"/>
      <c r="N112" s="1299"/>
    </row>
    <row r="113" spans="1:14" ht="15" thickBot="1" x14ac:dyDescent="0.35">
      <c r="A113" s="1295"/>
      <c r="B113" s="223"/>
      <c r="C113" s="238" t="s">
        <v>32</v>
      </c>
      <c r="D113" s="238" t="s">
        <v>33</v>
      </c>
      <c r="E113" s="238" t="s">
        <v>34</v>
      </c>
      <c r="F113" s="239" t="s">
        <v>35</v>
      </c>
      <c r="G113" s="238" t="s">
        <v>32</v>
      </c>
      <c r="H113" s="238" t="s">
        <v>33</v>
      </c>
      <c r="I113" s="238" t="s">
        <v>34</v>
      </c>
      <c r="J113" s="239" t="s">
        <v>35</v>
      </c>
      <c r="K113" s="238" t="s">
        <v>32</v>
      </c>
      <c r="L113" s="238" t="s">
        <v>33</v>
      </c>
      <c r="M113" s="238" t="s">
        <v>34</v>
      </c>
      <c r="N113" s="239" t="s">
        <v>35</v>
      </c>
    </row>
    <row r="114" spans="1:14" x14ac:dyDescent="0.3">
      <c r="A114" s="1286" t="s">
        <v>4</v>
      </c>
      <c r="B114" s="1287"/>
      <c r="C114" s="72">
        <v>-38.270000000000003</v>
      </c>
      <c r="D114" s="72">
        <v>-17.36</v>
      </c>
      <c r="E114" s="72">
        <v>-1.65</v>
      </c>
      <c r="F114" s="65">
        <v>19</v>
      </c>
      <c r="G114" s="72">
        <v>-23.81</v>
      </c>
      <c r="H114" s="72">
        <v>-1.56</v>
      </c>
      <c r="I114" s="72">
        <v>9.3800000000000008</v>
      </c>
      <c r="J114" s="65">
        <v>11.11</v>
      </c>
      <c r="K114" s="72">
        <v>-33.93</v>
      </c>
      <c r="L114" s="72">
        <v>-11.89</v>
      </c>
      <c r="M114" s="72">
        <v>2.16</v>
      </c>
      <c r="N114" s="65">
        <v>15.95</v>
      </c>
    </row>
    <row r="115" spans="1:14" x14ac:dyDescent="0.3">
      <c r="A115" s="1288" t="s">
        <v>5</v>
      </c>
      <c r="B115" s="1289"/>
      <c r="C115" s="72">
        <v>-42.22</v>
      </c>
      <c r="D115" s="72">
        <v>42.31</v>
      </c>
      <c r="E115" s="72">
        <v>-7.69</v>
      </c>
      <c r="F115" s="65">
        <v>-35.14</v>
      </c>
      <c r="G115" s="72">
        <v>9.09</v>
      </c>
      <c r="H115" s="72">
        <v>-25</v>
      </c>
      <c r="I115" s="72">
        <v>-8.33</v>
      </c>
      <c r="J115" s="65">
        <v>22.22</v>
      </c>
      <c r="K115" s="72">
        <v>-25.37</v>
      </c>
      <c r="L115" s="72">
        <v>10</v>
      </c>
      <c r="M115" s="72">
        <v>-8</v>
      </c>
      <c r="N115" s="65">
        <v>-16.36</v>
      </c>
    </row>
    <row r="116" spans="1:14" x14ac:dyDescent="0.3">
      <c r="A116" s="1288" t="s">
        <v>6</v>
      </c>
      <c r="B116" s="1289"/>
      <c r="C116" s="72">
        <v>-44.83</v>
      </c>
      <c r="D116" s="72">
        <v>43.75</v>
      </c>
      <c r="E116" s="72">
        <v>56.25</v>
      </c>
      <c r="F116" s="65">
        <v>8.6999999999999993</v>
      </c>
      <c r="G116" s="72">
        <v>13.04</v>
      </c>
      <c r="H116" s="72">
        <v>-19.23</v>
      </c>
      <c r="I116" s="72">
        <v>0</v>
      </c>
      <c r="J116" s="65">
        <v>23.81</v>
      </c>
      <c r="K116" s="72">
        <v>-19.23</v>
      </c>
      <c r="L116" s="72">
        <v>4.76</v>
      </c>
      <c r="M116" s="72">
        <v>21.43</v>
      </c>
      <c r="N116" s="65">
        <v>15.91</v>
      </c>
    </row>
    <row r="117" spans="1:14" ht="15" thickBot="1" x14ac:dyDescent="0.35">
      <c r="A117" s="1290" t="s">
        <v>7</v>
      </c>
      <c r="B117" s="1291"/>
      <c r="C117" s="73">
        <v>-39.630000000000003</v>
      </c>
      <c r="D117" s="73">
        <v>-1.84</v>
      </c>
      <c r="E117" s="73">
        <v>3.07</v>
      </c>
      <c r="F117" s="66">
        <v>5</v>
      </c>
      <c r="G117" s="73">
        <v>-11.63</v>
      </c>
      <c r="H117" s="73">
        <v>-10.53</v>
      </c>
      <c r="I117" s="73">
        <v>3.51</v>
      </c>
      <c r="J117" s="66">
        <v>15.69</v>
      </c>
      <c r="K117" s="73">
        <v>-30.58</v>
      </c>
      <c r="L117" s="73">
        <v>-5.42</v>
      </c>
      <c r="M117" s="73">
        <v>3.25</v>
      </c>
      <c r="N117" s="66">
        <v>9.16</v>
      </c>
    </row>
    <row r="118" spans="1:14" ht="15" thickBot="1" x14ac:dyDescent="0.35">
      <c r="A118" s="1292" t="s">
        <v>73</v>
      </c>
      <c r="B118" s="1293"/>
      <c r="C118" s="240">
        <v>-66.67</v>
      </c>
      <c r="D118" s="240">
        <v>12.5</v>
      </c>
      <c r="E118" s="240">
        <v>25</v>
      </c>
      <c r="F118" s="241">
        <v>11.11</v>
      </c>
      <c r="G118" s="240">
        <v>-55.56</v>
      </c>
      <c r="H118" s="240">
        <v>-50</v>
      </c>
      <c r="I118" s="240">
        <v>-25</v>
      </c>
      <c r="J118" s="241">
        <v>50</v>
      </c>
      <c r="K118" s="240">
        <v>-63.64</v>
      </c>
      <c r="L118" s="240">
        <v>-8.33</v>
      </c>
      <c r="M118" s="240">
        <v>8.33</v>
      </c>
      <c r="N118" s="241">
        <v>18.18</v>
      </c>
    </row>
    <row r="119" spans="1:14" ht="15.6" x14ac:dyDescent="0.3">
      <c r="A119" s="48"/>
    </row>
    <row r="120" spans="1:14" ht="15.6" x14ac:dyDescent="0.3">
      <c r="A120" s="7"/>
    </row>
    <row r="121" spans="1:14" ht="16.2" thickBot="1" x14ac:dyDescent="0.35">
      <c r="A121" s="7" t="s">
        <v>59</v>
      </c>
    </row>
    <row r="122" spans="1:14" ht="15" customHeight="1" thickBot="1" x14ac:dyDescent="0.35">
      <c r="A122" s="1256" t="s">
        <v>233</v>
      </c>
      <c r="B122" s="58"/>
      <c r="C122" s="1097" t="s">
        <v>1</v>
      </c>
      <c r="D122" s="1098"/>
      <c r="E122" s="1098"/>
      <c r="F122" s="1099"/>
      <c r="G122" s="1097" t="s">
        <v>2</v>
      </c>
      <c r="H122" s="1098"/>
      <c r="I122" s="1098"/>
      <c r="J122" s="1099"/>
      <c r="K122" s="1097" t="s">
        <v>3</v>
      </c>
      <c r="L122" s="1098"/>
      <c r="M122" s="1098"/>
      <c r="N122" s="1191"/>
    </row>
    <row r="123" spans="1:14" ht="52.5" customHeight="1" thickBot="1" x14ac:dyDescent="0.35">
      <c r="A123" s="1257"/>
      <c r="B123" s="59"/>
      <c r="C123" s="13">
        <v>2001</v>
      </c>
      <c r="D123" s="14">
        <v>2010</v>
      </c>
      <c r="E123" s="14">
        <v>2014</v>
      </c>
      <c r="F123" s="14">
        <v>2015</v>
      </c>
      <c r="G123" s="13">
        <v>2001</v>
      </c>
      <c r="H123" s="14">
        <v>2010</v>
      </c>
      <c r="I123" s="14">
        <v>2014</v>
      </c>
      <c r="J123" s="15">
        <v>2015</v>
      </c>
      <c r="K123" s="13">
        <v>2001</v>
      </c>
      <c r="L123" s="14">
        <v>2010</v>
      </c>
      <c r="M123" s="14">
        <v>2014</v>
      </c>
      <c r="N123" s="15">
        <v>2015</v>
      </c>
    </row>
    <row r="124" spans="1:14" x14ac:dyDescent="0.3">
      <c r="A124" s="1254" t="s">
        <v>4</v>
      </c>
      <c r="B124" s="1255"/>
      <c r="C124" s="251">
        <f>(C49/C7*100)</f>
        <v>2.1411483253588517</v>
      </c>
      <c r="D124" s="252">
        <f t="shared" ref="D124:F124" si="93">(D49/D7*100)</f>
        <v>1.1104673619157976</v>
      </c>
      <c r="E124" s="252">
        <f t="shared" si="93"/>
        <v>1.0102784854607749</v>
      </c>
      <c r="F124" s="252">
        <f t="shared" si="93"/>
        <v>0.91069849690539351</v>
      </c>
      <c r="G124" s="251">
        <f>(G49/G7*100)</f>
        <v>8.2177161152614726</v>
      </c>
      <c r="H124" s="252">
        <f t="shared" ref="H124:J124" si="94">(H49/H7*100)</f>
        <v>5.6691449814126393</v>
      </c>
      <c r="I124" s="252">
        <f t="shared" si="94"/>
        <v>5.2631578947368416</v>
      </c>
      <c r="J124" s="252">
        <f t="shared" si="94"/>
        <v>3.9726027397260277</v>
      </c>
      <c r="K124" s="251">
        <f>(K49/K7*100)</f>
        <v>2.7535764225018822</v>
      </c>
      <c r="L124" s="252">
        <f t="shared" ref="L124:N124" si="95">(L49/L7*100)</f>
        <v>1.5395381385584324</v>
      </c>
      <c r="M124" s="252">
        <f t="shared" si="95"/>
        <v>1.4437869822485208</v>
      </c>
      <c r="N124" s="253">
        <f t="shared" si="95"/>
        <v>1.2607674236491777</v>
      </c>
    </row>
    <row r="125" spans="1:14" x14ac:dyDescent="0.3">
      <c r="A125" s="1258" t="s">
        <v>5</v>
      </c>
      <c r="B125" s="1259"/>
      <c r="C125" s="251">
        <f t="shared" ref="C125:N127" si="96">(C50/C8*100)</f>
        <v>2.189001601708489</v>
      </c>
      <c r="D125" s="252">
        <f t="shared" si="96"/>
        <v>1.1090573012939002</v>
      </c>
      <c r="E125" s="252">
        <f t="shared" si="96"/>
        <v>0.82613593691325571</v>
      </c>
      <c r="F125" s="252">
        <f t="shared" si="96"/>
        <v>1.5552099533437014</v>
      </c>
      <c r="G125" s="251">
        <f t="shared" si="96"/>
        <v>9.5238095238095237</v>
      </c>
      <c r="H125" s="252">
        <f t="shared" si="96"/>
        <v>7.3015873015873023</v>
      </c>
      <c r="I125" s="252">
        <f t="shared" si="96"/>
        <v>5.6410256410256414</v>
      </c>
      <c r="J125" s="252">
        <f t="shared" si="96"/>
        <v>3.5135135135135136</v>
      </c>
      <c r="K125" s="251">
        <f t="shared" si="96"/>
        <v>2.9942965779467681</v>
      </c>
      <c r="L125" s="252">
        <f t="shared" si="96"/>
        <v>1.8959257765227915</v>
      </c>
      <c r="M125" s="252">
        <f t="shared" si="96"/>
        <v>1.4412053717654767</v>
      </c>
      <c r="N125" s="253">
        <f t="shared" si="96"/>
        <v>1.8014955812372537</v>
      </c>
    </row>
    <row r="126" spans="1:14" x14ac:dyDescent="0.3">
      <c r="A126" s="1258" t="s">
        <v>6</v>
      </c>
      <c r="B126" s="1259"/>
      <c r="C126" s="251">
        <f t="shared" si="96"/>
        <v>3.7463976945244957</v>
      </c>
      <c r="D126" s="252">
        <f t="shared" si="96"/>
        <v>1.4801110083256246</v>
      </c>
      <c r="E126" s="252">
        <f t="shared" si="96"/>
        <v>1.4256619144602851</v>
      </c>
      <c r="F126" s="252">
        <f t="shared" si="96"/>
        <v>1.2228260869565217</v>
      </c>
      <c r="G126" s="251">
        <f t="shared" si="96"/>
        <v>15.909090909090908</v>
      </c>
      <c r="H126" s="252">
        <f t="shared" si="96"/>
        <v>11.926605504587156</v>
      </c>
      <c r="I126" s="252">
        <f t="shared" si="96"/>
        <v>10.204081632653061</v>
      </c>
      <c r="J126" s="252">
        <f t="shared" si="96"/>
        <v>7.5098814229249005</v>
      </c>
      <c r="K126" s="251">
        <f t="shared" si="96"/>
        <v>5.690072639225181</v>
      </c>
      <c r="L126" s="252">
        <f t="shared" si="96"/>
        <v>3.2332563510392611</v>
      </c>
      <c r="M126" s="252">
        <f t="shared" si="96"/>
        <v>2.6775320139697323</v>
      </c>
      <c r="N126" s="253">
        <f t="shared" si="96"/>
        <v>2.1449275362318843</v>
      </c>
    </row>
    <row r="127" spans="1:14" ht="15" thickBot="1" x14ac:dyDescent="0.35">
      <c r="A127" s="1260" t="s">
        <v>7</v>
      </c>
      <c r="B127" s="1261"/>
      <c r="C127" s="254">
        <f t="shared" si="96"/>
        <v>2.2513041090875809</v>
      </c>
      <c r="D127" s="255">
        <f t="shared" si="96"/>
        <v>1.1396220866112785</v>
      </c>
      <c r="E127" s="255">
        <f t="shared" si="96"/>
        <v>1.0181068367807204</v>
      </c>
      <c r="F127" s="255">
        <f t="shared" si="96"/>
        <v>1.0485866875081411</v>
      </c>
      <c r="G127" s="254">
        <f t="shared" si="96"/>
        <v>9.2307692307692317</v>
      </c>
      <c r="H127" s="255">
        <f t="shared" si="96"/>
        <v>6.8365444375388442</v>
      </c>
      <c r="I127" s="255">
        <f t="shared" si="96"/>
        <v>5.9678256357031652</v>
      </c>
      <c r="J127" s="255">
        <f t="shared" si="96"/>
        <v>4.320691310609698</v>
      </c>
      <c r="K127" s="254">
        <f t="shared" si="96"/>
        <v>2.9933753169215671</v>
      </c>
      <c r="L127" s="255">
        <f t="shared" si="96"/>
        <v>1.7422748191978963</v>
      </c>
      <c r="M127" s="255">
        <f t="shared" si="96"/>
        <v>1.564828614008942</v>
      </c>
      <c r="N127" s="256">
        <f t="shared" si="96"/>
        <v>1.4394677983598094</v>
      </c>
    </row>
    <row r="128" spans="1:14" ht="15" thickBot="1" x14ac:dyDescent="0.35">
      <c r="C128" s="47"/>
      <c r="D128" s="47"/>
      <c r="E128" s="47"/>
      <c r="F128" s="47"/>
      <c r="G128" s="47"/>
      <c r="H128" s="47"/>
      <c r="I128" s="47"/>
      <c r="J128" s="47"/>
      <c r="K128" s="47"/>
      <c r="L128" s="47"/>
      <c r="M128" s="47"/>
      <c r="N128" s="47"/>
    </row>
    <row r="129" spans="1:14" ht="15" customHeight="1" thickBot="1" x14ac:dyDescent="0.35">
      <c r="A129" s="1256" t="s">
        <v>234</v>
      </c>
      <c r="B129" s="58"/>
      <c r="C129" s="1097" t="s">
        <v>1</v>
      </c>
      <c r="D129" s="1098"/>
      <c r="E129" s="1098"/>
      <c r="F129" s="1099"/>
      <c r="G129" s="1097" t="s">
        <v>2</v>
      </c>
      <c r="H129" s="1098"/>
      <c r="I129" s="1098"/>
      <c r="J129" s="1099"/>
      <c r="K129" s="1097" t="s">
        <v>3</v>
      </c>
      <c r="L129" s="1098"/>
      <c r="M129" s="1098"/>
      <c r="N129" s="1191"/>
    </row>
    <row r="130" spans="1:14" ht="49.5" customHeight="1" thickBot="1" x14ac:dyDescent="0.35">
      <c r="A130" s="1257"/>
      <c r="B130" s="59"/>
      <c r="C130" s="13">
        <v>2001</v>
      </c>
      <c r="D130" s="14">
        <v>2010</v>
      </c>
      <c r="E130" s="14">
        <v>2014</v>
      </c>
      <c r="F130" s="14">
        <v>2015</v>
      </c>
      <c r="G130" s="13">
        <v>2001</v>
      </c>
      <c r="H130" s="14">
        <v>2010</v>
      </c>
      <c r="I130" s="14">
        <v>2014</v>
      </c>
      <c r="J130" s="15">
        <v>2015</v>
      </c>
      <c r="K130" s="13">
        <v>2001</v>
      </c>
      <c r="L130" s="14">
        <v>2010</v>
      </c>
      <c r="M130" s="14">
        <v>2014</v>
      </c>
      <c r="N130" s="15">
        <v>2015</v>
      </c>
    </row>
    <row r="131" spans="1:14" x14ac:dyDescent="0.3">
      <c r="A131" s="1254"/>
      <c r="B131" s="1255"/>
      <c r="C131" s="251">
        <f>C49/C14*100</f>
        <v>92.268041237113408</v>
      </c>
      <c r="D131" s="252">
        <f t="shared" ref="D131:F131" si="97">D49/D14*100</f>
        <v>95.833333333333343</v>
      </c>
      <c r="E131" s="252">
        <f t="shared" si="97"/>
        <v>96.638655462184872</v>
      </c>
      <c r="F131" s="252">
        <f t="shared" si="97"/>
        <v>96.261682242990659</v>
      </c>
      <c r="G131" s="251">
        <f>G49/G14*100</f>
        <v>92.771084337349393</v>
      </c>
      <c r="H131" s="252">
        <f t="shared" ref="H131:J131" si="98">H49/H14*100</f>
        <v>96.825396825396822</v>
      </c>
      <c r="I131" s="252">
        <f t="shared" si="98"/>
        <v>97.142857142857139</v>
      </c>
      <c r="J131" s="252">
        <f t="shared" si="98"/>
        <v>95.081967213114751</v>
      </c>
      <c r="K131" s="251">
        <f>K49/K14*100</f>
        <v>92.418772563176901</v>
      </c>
      <c r="L131" s="252">
        <f t="shared" ref="L131:N131" si="99">L49/L14*100</f>
        <v>96.174863387978135</v>
      </c>
      <c r="M131" s="252">
        <f t="shared" si="99"/>
        <v>96.825396825396822</v>
      </c>
      <c r="N131" s="253">
        <f t="shared" si="99"/>
        <v>95.833333333333343</v>
      </c>
    </row>
    <row r="132" spans="1:14" x14ac:dyDescent="0.3">
      <c r="A132" s="1258" t="s">
        <v>5</v>
      </c>
      <c r="B132" s="1259"/>
      <c r="C132" s="251">
        <f t="shared" ref="C132:N134" si="100">C50/C15*100</f>
        <v>91.111111111111114</v>
      </c>
      <c r="D132" s="252">
        <f t="shared" si="100"/>
        <v>92.307692307692307</v>
      </c>
      <c r="E132" s="252">
        <f t="shared" si="100"/>
        <v>91.666666666666657</v>
      </c>
      <c r="F132" s="252">
        <f t="shared" si="100"/>
        <v>90.909090909090907</v>
      </c>
      <c r="G132" s="251">
        <f t="shared" si="100"/>
        <v>100</v>
      </c>
      <c r="H132" s="252">
        <f t="shared" si="100"/>
        <v>100</v>
      </c>
      <c r="I132" s="252">
        <f t="shared" si="100"/>
        <v>100</v>
      </c>
      <c r="J132" s="252">
        <f t="shared" si="100"/>
        <v>92.857142857142861</v>
      </c>
      <c r="K132" s="251">
        <f t="shared" si="100"/>
        <v>94.029850746268664</v>
      </c>
      <c r="L132" s="252">
        <f t="shared" si="100"/>
        <v>95.918367346938766</v>
      </c>
      <c r="M132" s="252">
        <f t="shared" si="100"/>
        <v>95.652173913043484</v>
      </c>
      <c r="N132" s="253">
        <f t="shared" si="100"/>
        <v>91.379310344827587</v>
      </c>
    </row>
    <row r="133" spans="1:14" x14ac:dyDescent="0.3">
      <c r="A133" s="1258" t="s">
        <v>6</v>
      </c>
      <c r="B133" s="1259"/>
      <c r="C133" s="251">
        <f t="shared" si="100"/>
        <v>89.65517241379311</v>
      </c>
      <c r="D133" s="252">
        <f t="shared" si="100"/>
        <v>100</v>
      </c>
      <c r="E133" s="252">
        <f t="shared" si="100"/>
        <v>84</v>
      </c>
      <c r="F133" s="252">
        <f t="shared" si="100"/>
        <v>94.73684210526315</v>
      </c>
      <c r="G133" s="251">
        <f t="shared" si="100"/>
        <v>91.304347826086953</v>
      </c>
      <c r="H133" s="252">
        <f t="shared" si="100"/>
        <v>100</v>
      </c>
      <c r="I133" s="252">
        <f t="shared" si="100"/>
        <v>96.15384615384616</v>
      </c>
      <c r="J133" s="252">
        <f t="shared" si="100"/>
        <v>82.608695652173907</v>
      </c>
      <c r="K133" s="251">
        <f t="shared" si="100"/>
        <v>90.384615384615387</v>
      </c>
      <c r="L133" s="252">
        <f t="shared" si="100"/>
        <v>100</v>
      </c>
      <c r="M133" s="252">
        <f t="shared" si="100"/>
        <v>90.196078431372555</v>
      </c>
      <c r="N133" s="253">
        <f t="shared" si="100"/>
        <v>88.095238095238088</v>
      </c>
    </row>
    <row r="134" spans="1:14" ht="15" thickBot="1" x14ac:dyDescent="0.35">
      <c r="A134" s="1260" t="s">
        <v>7</v>
      </c>
      <c r="B134" s="1261"/>
      <c r="C134" s="254">
        <f t="shared" si="100"/>
        <v>91.791044776119406</v>
      </c>
      <c r="D134" s="255">
        <f t="shared" si="100"/>
        <v>95.679012345679013</v>
      </c>
      <c r="E134" s="255">
        <f t="shared" si="100"/>
        <v>94.047619047619051</v>
      </c>
      <c r="F134" s="255">
        <f t="shared" si="100"/>
        <v>94.705882352941174</v>
      </c>
      <c r="G134" s="254">
        <f t="shared" si="100"/>
        <v>93.75</v>
      </c>
      <c r="H134" s="255">
        <f t="shared" si="100"/>
        <v>98.214285714285708</v>
      </c>
      <c r="I134" s="255">
        <f t="shared" si="100"/>
        <v>97.457627118644069</v>
      </c>
      <c r="J134" s="255">
        <f t="shared" si="100"/>
        <v>91.83673469387756</v>
      </c>
      <c r="K134" s="254">
        <f t="shared" si="100"/>
        <v>92.424242424242422</v>
      </c>
      <c r="L134" s="255">
        <f t="shared" si="100"/>
        <v>96.715328467153284</v>
      </c>
      <c r="M134" s="255">
        <f t="shared" si="100"/>
        <v>95.454545454545453</v>
      </c>
      <c r="N134" s="256">
        <f t="shared" si="100"/>
        <v>93.656716417910445</v>
      </c>
    </row>
    <row r="135" spans="1:14" ht="15" thickBot="1" x14ac:dyDescent="0.35">
      <c r="C135" s="47"/>
      <c r="D135" s="47"/>
      <c r="E135" s="47"/>
      <c r="F135" s="47"/>
      <c r="G135" s="47"/>
      <c r="H135" s="47"/>
      <c r="I135" s="47"/>
      <c r="J135" s="47"/>
      <c r="K135" s="47"/>
      <c r="L135" s="47"/>
      <c r="M135" s="47"/>
      <c r="N135" s="47"/>
    </row>
    <row r="136" spans="1:14" ht="15" customHeight="1" thickBot="1" x14ac:dyDescent="0.35">
      <c r="A136" s="1256" t="s">
        <v>235</v>
      </c>
      <c r="B136" s="58"/>
      <c r="C136" s="1097" t="s">
        <v>1</v>
      </c>
      <c r="D136" s="1098"/>
      <c r="E136" s="1098"/>
      <c r="F136" s="1099"/>
      <c r="G136" s="1097" t="s">
        <v>2</v>
      </c>
      <c r="H136" s="1098"/>
      <c r="I136" s="1098"/>
      <c r="J136" s="1099"/>
      <c r="K136" s="1097" t="s">
        <v>3</v>
      </c>
      <c r="L136" s="1098"/>
      <c r="M136" s="1098"/>
      <c r="N136" s="1191"/>
    </row>
    <row r="137" spans="1:14" ht="60" customHeight="1" thickBot="1" x14ac:dyDescent="0.35">
      <c r="A137" s="1257"/>
      <c r="B137" s="59"/>
      <c r="C137" s="8">
        <v>2001</v>
      </c>
      <c r="D137" s="8">
        <v>2010</v>
      </c>
      <c r="E137" s="8">
        <v>2013</v>
      </c>
      <c r="F137" s="8">
        <v>2014</v>
      </c>
      <c r="G137" s="9">
        <v>2001</v>
      </c>
      <c r="H137" s="8">
        <v>2010</v>
      </c>
      <c r="I137" s="8">
        <v>2013</v>
      </c>
      <c r="J137" s="8">
        <v>2014</v>
      </c>
      <c r="K137" s="9">
        <v>2001</v>
      </c>
      <c r="L137" s="8">
        <v>2010</v>
      </c>
      <c r="M137" s="8">
        <v>2013</v>
      </c>
      <c r="N137" s="10">
        <v>2014</v>
      </c>
    </row>
    <row r="138" spans="1:14" x14ac:dyDescent="0.3">
      <c r="A138" s="1254" t="s">
        <v>4</v>
      </c>
      <c r="B138" s="1255"/>
      <c r="C138" s="251">
        <f>C14/C7*100</f>
        <v>2.3205741626794256</v>
      </c>
      <c r="D138" s="252">
        <f t="shared" ref="D138:N138" si="101">D14/D7*100</f>
        <v>1.1587485515643106</v>
      </c>
      <c r="E138" s="252">
        <f t="shared" si="101"/>
        <v>1.0454186066941931</v>
      </c>
      <c r="F138" s="252">
        <f t="shared" si="101"/>
        <v>0.94606542882404943</v>
      </c>
      <c r="G138" s="251">
        <f t="shared" si="101"/>
        <v>8.8580576307363934</v>
      </c>
      <c r="H138" s="252">
        <f t="shared" si="101"/>
        <v>5.8550185873605951</v>
      </c>
      <c r="I138" s="252">
        <f t="shared" si="101"/>
        <v>5.4179566563467496</v>
      </c>
      <c r="J138" s="252">
        <f t="shared" si="101"/>
        <v>4.1780821917808222</v>
      </c>
      <c r="K138" s="251">
        <f t="shared" si="101"/>
        <v>2.9794557384102398</v>
      </c>
      <c r="L138" s="252">
        <f t="shared" si="101"/>
        <v>1.6007697690692793</v>
      </c>
      <c r="M138" s="252">
        <f t="shared" si="101"/>
        <v>1.4911242603550297</v>
      </c>
      <c r="N138" s="253">
        <f t="shared" si="101"/>
        <v>1.3155833985904464</v>
      </c>
    </row>
    <row r="139" spans="1:14" x14ac:dyDescent="0.3">
      <c r="A139" s="1258" t="s">
        <v>5</v>
      </c>
      <c r="B139" s="1259"/>
      <c r="C139" s="251">
        <f t="shared" ref="C139:N141" si="102">C15/C8*100</f>
        <v>2.4025627335824877</v>
      </c>
      <c r="D139" s="252">
        <f t="shared" si="102"/>
        <v>1.2014787430683918</v>
      </c>
      <c r="E139" s="252">
        <f t="shared" si="102"/>
        <v>0.90123920390536982</v>
      </c>
      <c r="F139" s="252">
        <f t="shared" si="102"/>
        <v>1.7107309486780715</v>
      </c>
      <c r="G139" s="251">
        <f t="shared" si="102"/>
        <v>9.5238095238095237</v>
      </c>
      <c r="H139" s="252">
        <f t="shared" si="102"/>
        <v>7.3015873015873023</v>
      </c>
      <c r="I139" s="252">
        <f t="shared" si="102"/>
        <v>5.6410256410256414</v>
      </c>
      <c r="J139" s="252">
        <f t="shared" si="102"/>
        <v>3.7837837837837842</v>
      </c>
      <c r="K139" s="251">
        <f t="shared" si="102"/>
        <v>3.1844106463878328</v>
      </c>
      <c r="L139" s="252">
        <f t="shared" si="102"/>
        <v>1.9766034691407826</v>
      </c>
      <c r="M139" s="252">
        <f t="shared" si="102"/>
        <v>1.5067147068457254</v>
      </c>
      <c r="N139" s="253">
        <f t="shared" si="102"/>
        <v>1.9714479945615229</v>
      </c>
    </row>
    <row r="140" spans="1:14" x14ac:dyDescent="0.3">
      <c r="A140" s="1258" t="s">
        <v>6</v>
      </c>
      <c r="B140" s="1259"/>
      <c r="C140" s="251">
        <f t="shared" si="102"/>
        <v>4.1786743515850144</v>
      </c>
      <c r="D140" s="252">
        <f t="shared" si="102"/>
        <v>1.4801110083256246</v>
      </c>
      <c r="E140" s="252">
        <f t="shared" si="102"/>
        <v>1.6972165648336728</v>
      </c>
      <c r="F140" s="252">
        <f t="shared" si="102"/>
        <v>1.2907608695652173</v>
      </c>
      <c r="G140" s="251">
        <f t="shared" si="102"/>
        <v>17.424242424242426</v>
      </c>
      <c r="H140" s="252">
        <f t="shared" si="102"/>
        <v>11.926605504587156</v>
      </c>
      <c r="I140" s="252">
        <f t="shared" si="102"/>
        <v>10.612244897959183</v>
      </c>
      <c r="J140" s="252">
        <f t="shared" si="102"/>
        <v>9.0909090909090917</v>
      </c>
      <c r="K140" s="251">
        <f t="shared" si="102"/>
        <v>6.2953995157384997</v>
      </c>
      <c r="L140" s="252">
        <f t="shared" si="102"/>
        <v>3.2332563510392611</v>
      </c>
      <c r="M140" s="252">
        <f t="shared" si="102"/>
        <v>2.9685681024447033</v>
      </c>
      <c r="N140" s="253">
        <f t="shared" si="102"/>
        <v>2.4347826086956523</v>
      </c>
    </row>
    <row r="141" spans="1:14" ht="15" thickBot="1" x14ac:dyDescent="0.35">
      <c r="A141" s="1260" t="s">
        <v>7</v>
      </c>
      <c r="B141" s="1261"/>
      <c r="C141" s="254">
        <f t="shared" si="102"/>
        <v>2.4526402489246819</v>
      </c>
      <c r="D141" s="255">
        <f t="shared" si="102"/>
        <v>1.1910888905227557</v>
      </c>
      <c r="E141" s="255">
        <f t="shared" si="102"/>
        <v>1.0825439783491204</v>
      </c>
      <c r="F141" s="255">
        <f t="shared" si="102"/>
        <v>1.1072033346359256</v>
      </c>
      <c r="G141" s="254">
        <f t="shared" si="102"/>
        <v>9.8461538461538467</v>
      </c>
      <c r="H141" s="255">
        <f t="shared" si="102"/>
        <v>6.9608452454940961</v>
      </c>
      <c r="I141" s="255">
        <f t="shared" si="102"/>
        <v>6.123508043591074</v>
      </c>
      <c r="J141" s="255">
        <f t="shared" si="102"/>
        <v>4.7047527604416706</v>
      </c>
      <c r="K141" s="254">
        <f t="shared" si="102"/>
        <v>3.238733949456122</v>
      </c>
      <c r="L141" s="255">
        <f t="shared" si="102"/>
        <v>1.8014464168310322</v>
      </c>
      <c r="M141" s="255">
        <f t="shared" si="102"/>
        <v>1.639344262295082</v>
      </c>
      <c r="N141" s="256">
        <f t="shared" si="102"/>
        <v>1.5369616333084819</v>
      </c>
    </row>
    <row r="142" spans="1:14" ht="15" thickBot="1" x14ac:dyDescent="0.35">
      <c r="C142" s="47"/>
      <c r="D142" s="47"/>
      <c r="E142" s="47"/>
      <c r="F142" s="47"/>
      <c r="G142" s="47"/>
      <c r="H142" s="47"/>
      <c r="I142" s="47"/>
      <c r="J142" s="47"/>
      <c r="K142" s="47"/>
      <c r="L142" s="47"/>
      <c r="M142" s="47"/>
      <c r="N142" s="47"/>
    </row>
    <row r="143" spans="1:14" ht="15" customHeight="1" thickBot="1" x14ac:dyDescent="0.35">
      <c r="A143" s="1256" t="s">
        <v>236</v>
      </c>
      <c r="B143" s="58"/>
      <c r="C143" s="1097" t="s">
        <v>1</v>
      </c>
      <c r="D143" s="1098"/>
      <c r="E143" s="1098"/>
      <c r="F143" s="1099"/>
      <c r="G143" s="1097" t="s">
        <v>2</v>
      </c>
      <c r="H143" s="1098"/>
      <c r="I143" s="1098"/>
      <c r="J143" s="1099"/>
      <c r="K143" s="1097" t="s">
        <v>3</v>
      </c>
      <c r="L143" s="1098"/>
      <c r="M143" s="1098"/>
      <c r="N143" s="1191"/>
    </row>
    <row r="144" spans="1:14" ht="33.75" customHeight="1" thickBot="1" x14ac:dyDescent="0.35">
      <c r="A144" s="1257"/>
      <c r="B144" s="59"/>
      <c r="C144" s="13">
        <v>2001</v>
      </c>
      <c r="D144" s="14">
        <v>2010</v>
      </c>
      <c r="E144" s="14">
        <v>2014</v>
      </c>
      <c r="F144" s="14">
        <v>2015</v>
      </c>
      <c r="G144" s="13">
        <v>2001</v>
      </c>
      <c r="H144" s="14">
        <v>2010</v>
      </c>
      <c r="I144" s="14">
        <v>2014</v>
      </c>
      <c r="J144" s="15">
        <v>2015</v>
      </c>
      <c r="K144" s="13">
        <v>2001</v>
      </c>
      <c r="L144" s="14">
        <v>2010</v>
      </c>
      <c r="M144" s="14">
        <v>2014</v>
      </c>
      <c r="N144" s="15">
        <v>2015</v>
      </c>
    </row>
    <row r="145" spans="1:14" x14ac:dyDescent="0.3">
      <c r="A145" s="1254" t="s">
        <v>4</v>
      </c>
      <c r="B145" s="1255"/>
      <c r="C145" s="251">
        <f>C21/C7*100</f>
        <v>5.9808612440191387E-2</v>
      </c>
      <c r="D145" s="252">
        <f t="shared" ref="D145:N145" si="103">D21/D7*100</f>
        <v>3.8624951718810349E-2</v>
      </c>
      <c r="E145" s="252">
        <f t="shared" si="103"/>
        <v>2.635509092506369E-2</v>
      </c>
      <c r="F145" s="252">
        <f t="shared" si="103"/>
        <v>2.652519893899204E-2</v>
      </c>
      <c r="G145" s="251">
        <f t="shared" si="103"/>
        <v>0.10672358591248667</v>
      </c>
      <c r="H145" s="252">
        <f t="shared" si="103"/>
        <v>0</v>
      </c>
      <c r="I145" s="252">
        <f t="shared" si="103"/>
        <v>7.7399380804953566E-2</v>
      </c>
      <c r="J145" s="252">
        <f t="shared" si="103"/>
        <v>0</v>
      </c>
      <c r="K145" s="251">
        <f t="shared" si="103"/>
        <v>6.453694740238787E-2</v>
      </c>
      <c r="L145" s="252">
        <f t="shared" si="103"/>
        <v>3.498950314905528E-2</v>
      </c>
      <c r="M145" s="252">
        <f t="shared" si="103"/>
        <v>3.1558185404339245E-2</v>
      </c>
      <c r="N145" s="253">
        <f t="shared" si="103"/>
        <v>2.3492560689115115E-2</v>
      </c>
    </row>
    <row r="146" spans="1:14" x14ac:dyDescent="0.3">
      <c r="A146" s="1258" t="s">
        <v>5</v>
      </c>
      <c r="B146" s="1259"/>
      <c r="C146" s="251">
        <f t="shared" ref="C146:N148" si="104">C22/C8*100</f>
        <v>0.26695141484249868</v>
      </c>
      <c r="D146" s="252">
        <f t="shared" si="104"/>
        <v>0</v>
      </c>
      <c r="E146" s="252">
        <f t="shared" si="104"/>
        <v>3.7551633496057078E-2</v>
      </c>
      <c r="F146" s="252">
        <f t="shared" si="104"/>
        <v>0</v>
      </c>
      <c r="G146" s="251">
        <f t="shared" si="104"/>
        <v>0.86580086580086579</v>
      </c>
      <c r="H146" s="252">
        <f t="shared" si="104"/>
        <v>0.31746031746031744</v>
      </c>
      <c r="I146" s="252">
        <f t="shared" si="104"/>
        <v>0</v>
      </c>
      <c r="J146" s="252">
        <f t="shared" si="104"/>
        <v>0.27027027027027029</v>
      </c>
      <c r="K146" s="251">
        <f t="shared" si="104"/>
        <v>0.33269961977186308</v>
      </c>
      <c r="L146" s="252">
        <f t="shared" si="104"/>
        <v>4.0338846308995563E-2</v>
      </c>
      <c r="M146" s="252">
        <f t="shared" si="104"/>
        <v>3.2754667540124467E-2</v>
      </c>
      <c r="N146" s="253">
        <f t="shared" si="104"/>
        <v>3.3990482664853841E-2</v>
      </c>
    </row>
    <row r="147" spans="1:14" x14ac:dyDescent="0.3">
      <c r="A147" s="1258" t="s">
        <v>6</v>
      </c>
      <c r="B147" s="1259"/>
      <c r="C147" s="251">
        <f t="shared" si="104"/>
        <v>1.0086455331412103</v>
      </c>
      <c r="D147" s="252">
        <f t="shared" si="104"/>
        <v>0</v>
      </c>
      <c r="E147" s="252">
        <f t="shared" si="104"/>
        <v>0</v>
      </c>
      <c r="F147" s="252">
        <f t="shared" si="104"/>
        <v>0</v>
      </c>
      <c r="G147" s="251">
        <f t="shared" si="104"/>
        <v>2.2727272727272729</v>
      </c>
      <c r="H147" s="252">
        <f t="shared" si="104"/>
        <v>0.45871559633027525</v>
      </c>
      <c r="I147" s="252">
        <f t="shared" si="104"/>
        <v>0</v>
      </c>
      <c r="J147" s="252">
        <f t="shared" si="104"/>
        <v>0</v>
      </c>
      <c r="K147" s="251">
        <f t="shared" si="104"/>
        <v>1.2106537530266344</v>
      </c>
      <c r="L147" s="252">
        <f t="shared" si="104"/>
        <v>7.6982294072363358E-2</v>
      </c>
      <c r="M147" s="252">
        <f t="shared" si="104"/>
        <v>0</v>
      </c>
      <c r="N147" s="253">
        <f t="shared" si="104"/>
        <v>0</v>
      </c>
    </row>
    <row r="148" spans="1:14" ht="15" thickBot="1" x14ac:dyDescent="0.35">
      <c r="A148" s="1260" t="s">
        <v>7</v>
      </c>
      <c r="B148" s="1261"/>
      <c r="C148" s="254">
        <f t="shared" si="104"/>
        <v>0.15557792623775968</v>
      </c>
      <c r="D148" s="255">
        <f t="shared" si="104"/>
        <v>2.9409602235129773E-2</v>
      </c>
      <c r="E148" s="255">
        <f t="shared" si="104"/>
        <v>2.577485662736001E-2</v>
      </c>
      <c r="F148" s="255">
        <f t="shared" si="104"/>
        <v>1.9538882375928098E-2</v>
      </c>
      <c r="G148" s="254">
        <f t="shared" si="104"/>
        <v>0.46153846153846156</v>
      </c>
      <c r="H148" s="255">
        <f t="shared" si="104"/>
        <v>0.1243008079552517</v>
      </c>
      <c r="I148" s="255">
        <f t="shared" si="104"/>
        <v>5.1894135962636222E-2</v>
      </c>
      <c r="J148" s="255">
        <f t="shared" si="104"/>
        <v>4.8007681228996638E-2</v>
      </c>
      <c r="K148" s="254">
        <f t="shared" si="104"/>
        <v>0.18810828494315859</v>
      </c>
      <c r="L148" s="255">
        <f t="shared" si="104"/>
        <v>3.9447731755424063E-2</v>
      </c>
      <c r="M148" s="255">
        <f t="shared" si="104"/>
        <v>2.8659864725438494E-2</v>
      </c>
      <c r="N148" s="256">
        <f t="shared" si="104"/>
        <v>2.2939725870275852E-2</v>
      </c>
    </row>
    <row r="149" spans="1:14" ht="15" thickBot="1" x14ac:dyDescent="0.35">
      <c r="A149" s="11"/>
    </row>
    <row r="150" spans="1:14" ht="15" customHeight="1" thickBot="1" x14ac:dyDescent="0.35">
      <c r="A150" s="1256" t="s">
        <v>237</v>
      </c>
      <c r="B150" s="58"/>
      <c r="C150" s="1097" t="s">
        <v>1</v>
      </c>
      <c r="D150" s="1098"/>
      <c r="E150" s="1098"/>
      <c r="F150" s="1191"/>
      <c r="G150" s="1206" t="s">
        <v>2</v>
      </c>
      <c r="H150" s="1098"/>
      <c r="I150" s="1098"/>
      <c r="J150" s="1191"/>
      <c r="K150" s="1206" t="s">
        <v>3</v>
      </c>
      <c r="L150" s="1098"/>
      <c r="M150" s="1098"/>
      <c r="N150" s="1191"/>
    </row>
    <row r="151" spans="1:14" ht="29.25" customHeight="1" thickBot="1" x14ac:dyDescent="0.35">
      <c r="A151" s="1257"/>
      <c r="B151" s="59"/>
      <c r="C151" s="13">
        <v>2001</v>
      </c>
      <c r="D151" s="14">
        <v>2010</v>
      </c>
      <c r="E151" s="14">
        <v>2014</v>
      </c>
      <c r="F151" s="14">
        <v>2015</v>
      </c>
      <c r="G151" s="13">
        <v>2001</v>
      </c>
      <c r="H151" s="14">
        <v>2010</v>
      </c>
      <c r="I151" s="14">
        <v>2014</v>
      </c>
      <c r="J151" s="15">
        <v>2015</v>
      </c>
      <c r="K151" s="13">
        <v>2001</v>
      </c>
      <c r="L151" s="14">
        <v>2010</v>
      </c>
      <c r="M151" s="14">
        <v>2014</v>
      </c>
      <c r="N151" s="15">
        <v>2015</v>
      </c>
    </row>
    <row r="152" spans="1:14" x14ac:dyDescent="0.3">
      <c r="A152" s="1254" t="s">
        <v>4</v>
      </c>
      <c r="B152" s="1255"/>
      <c r="C152" s="251">
        <f>C21/C14*100</f>
        <v>2.5773195876288657</v>
      </c>
      <c r="D152" s="252">
        <f t="shared" ref="D152:N152" si="105">D21/D14*100</f>
        <v>3.3333333333333335</v>
      </c>
      <c r="E152" s="252">
        <f t="shared" si="105"/>
        <v>2.5210084033613445</v>
      </c>
      <c r="F152" s="252">
        <f t="shared" si="105"/>
        <v>2.8037383177570092</v>
      </c>
      <c r="G152" s="251">
        <f t="shared" si="105"/>
        <v>1.2048192771084338</v>
      </c>
      <c r="H152" s="252">
        <f t="shared" si="105"/>
        <v>0</v>
      </c>
      <c r="I152" s="252">
        <f t="shared" si="105"/>
        <v>1.4285714285714286</v>
      </c>
      <c r="J152" s="252">
        <f t="shared" si="105"/>
        <v>0</v>
      </c>
      <c r="K152" s="251">
        <f t="shared" si="105"/>
        <v>2.1660649819494582</v>
      </c>
      <c r="L152" s="252">
        <f t="shared" si="105"/>
        <v>2.1857923497267762</v>
      </c>
      <c r="M152" s="252">
        <f t="shared" si="105"/>
        <v>2.1164021164021163</v>
      </c>
      <c r="N152" s="253">
        <f t="shared" si="105"/>
        <v>1.7857142857142856</v>
      </c>
    </row>
    <row r="153" spans="1:14" x14ac:dyDescent="0.3">
      <c r="A153" s="1258" t="s">
        <v>5</v>
      </c>
      <c r="B153" s="1259"/>
      <c r="C153" s="251">
        <f t="shared" ref="C153:N155" si="106">C22/C15*100</f>
        <v>11.111111111111111</v>
      </c>
      <c r="D153" s="252">
        <f t="shared" si="106"/>
        <v>0</v>
      </c>
      <c r="E153" s="252">
        <f t="shared" si="106"/>
        <v>4.1666666666666661</v>
      </c>
      <c r="F153" s="252">
        <f t="shared" si="106"/>
        <v>0</v>
      </c>
      <c r="G153" s="251">
        <f t="shared" si="106"/>
        <v>9.0909090909090917</v>
      </c>
      <c r="H153" s="252">
        <f t="shared" si="106"/>
        <v>4.3478260869565215</v>
      </c>
      <c r="I153" s="252">
        <f t="shared" si="106"/>
        <v>0</v>
      </c>
      <c r="J153" s="252">
        <f t="shared" si="106"/>
        <v>7.1428571428571423</v>
      </c>
      <c r="K153" s="251">
        <f t="shared" si="106"/>
        <v>10.44776119402985</v>
      </c>
      <c r="L153" s="252">
        <f t="shared" si="106"/>
        <v>2.0408163265306123</v>
      </c>
      <c r="M153" s="252">
        <f t="shared" si="106"/>
        <v>2.1739130434782608</v>
      </c>
      <c r="N153" s="253">
        <f t="shared" si="106"/>
        <v>1.7241379310344827</v>
      </c>
    </row>
    <row r="154" spans="1:14" x14ac:dyDescent="0.3">
      <c r="A154" s="1258" t="s">
        <v>6</v>
      </c>
      <c r="B154" s="1259"/>
      <c r="C154" s="251">
        <f t="shared" si="106"/>
        <v>24.137931034482758</v>
      </c>
      <c r="D154" s="252">
        <f t="shared" si="106"/>
        <v>0</v>
      </c>
      <c r="E154" s="252">
        <f t="shared" si="106"/>
        <v>0</v>
      </c>
      <c r="F154" s="252">
        <f t="shared" si="106"/>
        <v>0</v>
      </c>
      <c r="G154" s="251">
        <f t="shared" si="106"/>
        <v>13.043478260869565</v>
      </c>
      <c r="H154" s="252">
        <f t="shared" si="106"/>
        <v>3.8461538461538463</v>
      </c>
      <c r="I154" s="252">
        <f t="shared" si="106"/>
        <v>0</v>
      </c>
      <c r="J154" s="252">
        <f t="shared" si="106"/>
        <v>0</v>
      </c>
      <c r="K154" s="251">
        <f t="shared" si="106"/>
        <v>19.230769230769234</v>
      </c>
      <c r="L154" s="252">
        <f t="shared" si="106"/>
        <v>2.3809523809523809</v>
      </c>
      <c r="M154" s="252">
        <f t="shared" si="106"/>
        <v>0</v>
      </c>
      <c r="N154" s="253">
        <f t="shared" si="106"/>
        <v>0</v>
      </c>
    </row>
    <row r="155" spans="1:14" ht="15" thickBot="1" x14ac:dyDescent="0.35">
      <c r="A155" s="1260" t="s">
        <v>7</v>
      </c>
      <c r="B155" s="1261"/>
      <c r="C155" s="254">
        <f t="shared" si="106"/>
        <v>6.3432835820895521</v>
      </c>
      <c r="D155" s="255">
        <f t="shared" si="106"/>
        <v>2.4691358024691357</v>
      </c>
      <c r="E155" s="255">
        <f t="shared" si="106"/>
        <v>2.3809523809523809</v>
      </c>
      <c r="F155" s="255">
        <f t="shared" si="106"/>
        <v>1.7647058823529411</v>
      </c>
      <c r="G155" s="254">
        <f t="shared" si="106"/>
        <v>4.6875</v>
      </c>
      <c r="H155" s="255">
        <f t="shared" si="106"/>
        <v>1.7857142857142856</v>
      </c>
      <c r="I155" s="255">
        <f t="shared" si="106"/>
        <v>0.84745762711864403</v>
      </c>
      <c r="J155" s="255">
        <f t="shared" si="106"/>
        <v>1.0204081632653061</v>
      </c>
      <c r="K155" s="254">
        <f t="shared" si="106"/>
        <v>5.808080808080808</v>
      </c>
      <c r="L155" s="255">
        <f t="shared" si="106"/>
        <v>2.1897810218978102</v>
      </c>
      <c r="M155" s="255">
        <f t="shared" si="106"/>
        <v>1.7482517482517483</v>
      </c>
      <c r="N155" s="256">
        <f t="shared" si="106"/>
        <v>1.4925373134328357</v>
      </c>
    </row>
    <row r="156" spans="1:14" ht="15" thickBot="1" x14ac:dyDescent="0.35">
      <c r="C156" s="47"/>
      <c r="D156" s="47"/>
      <c r="E156" s="47"/>
      <c r="F156" s="47"/>
      <c r="G156" s="47"/>
      <c r="H156" s="47"/>
      <c r="I156" s="47"/>
      <c r="J156" s="47"/>
      <c r="K156" s="47"/>
      <c r="L156" s="47"/>
      <c r="M156" s="47"/>
      <c r="N156" s="47"/>
    </row>
    <row r="157" spans="1:14" ht="15" customHeight="1" thickBot="1" x14ac:dyDescent="0.35">
      <c r="A157" s="1256" t="s">
        <v>238</v>
      </c>
      <c r="B157" s="58"/>
      <c r="C157" s="1097" t="s">
        <v>1</v>
      </c>
      <c r="D157" s="1098"/>
      <c r="E157" s="1098"/>
      <c r="F157" s="1099"/>
      <c r="G157" s="1097" t="s">
        <v>2</v>
      </c>
      <c r="H157" s="1098"/>
      <c r="I157" s="1098"/>
      <c r="J157" s="1099"/>
      <c r="K157" s="1097" t="s">
        <v>3</v>
      </c>
      <c r="L157" s="1098"/>
      <c r="M157" s="1098"/>
      <c r="N157" s="1191"/>
    </row>
    <row r="158" spans="1:14" ht="27.75" customHeight="1" thickBot="1" x14ac:dyDescent="0.35">
      <c r="A158" s="1257"/>
      <c r="B158" s="59"/>
      <c r="C158" s="13">
        <v>2001</v>
      </c>
      <c r="D158" s="14">
        <v>2010</v>
      </c>
      <c r="E158" s="14">
        <v>2014</v>
      </c>
      <c r="F158" s="14">
        <v>2015</v>
      </c>
      <c r="G158" s="13">
        <v>2001</v>
      </c>
      <c r="H158" s="14">
        <v>2010</v>
      </c>
      <c r="I158" s="14">
        <v>2014</v>
      </c>
      <c r="J158" s="15">
        <v>2015</v>
      </c>
      <c r="K158" s="13">
        <v>2001</v>
      </c>
      <c r="L158" s="14">
        <v>2010</v>
      </c>
      <c r="M158" s="14">
        <v>2014</v>
      </c>
      <c r="N158" s="15">
        <v>2015</v>
      </c>
    </row>
    <row r="159" spans="1:14" x14ac:dyDescent="0.3">
      <c r="A159" s="1254" t="s">
        <v>4</v>
      </c>
      <c r="B159" s="1255"/>
      <c r="C159" s="251">
        <f>C28/C7*100</f>
        <v>7.1770334928229665E-2</v>
      </c>
      <c r="D159" s="252">
        <f t="shared" ref="D159:N159" si="107">D28/D7*100</f>
        <v>4.828118964851294E-2</v>
      </c>
      <c r="E159" s="252">
        <f t="shared" si="107"/>
        <v>5.271018185012738E-2</v>
      </c>
      <c r="F159" s="252">
        <f t="shared" si="107"/>
        <v>7.0733863837312116E-2</v>
      </c>
      <c r="G159" s="251">
        <f t="shared" si="107"/>
        <v>0.64034151547491991</v>
      </c>
      <c r="H159" s="252">
        <f t="shared" si="107"/>
        <v>0.18587360594795538</v>
      </c>
      <c r="I159" s="252">
        <f t="shared" si="107"/>
        <v>0.38699690402476783</v>
      </c>
      <c r="J159" s="252">
        <f t="shared" si="107"/>
        <v>0.27397260273972601</v>
      </c>
      <c r="K159" s="251">
        <f t="shared" si="107"/>
        <v>0.12907389480477574</v>
      </c>
      <c r="L159" s="252">
        <f t="shared" si="107"/>
        <v>6.1231630510846749E-2</v>
      </c>
      <c r="M159" s="252">
        <f t="shared" si="107"/>
        <v>8.6785009861932938E-2</v>
      </c>
      <c r="N159" s="253">
        <f t="shared" si="107"/>
        <v>9.3970242756460459E-2</v>
      </c>
    </row>
    <row r="160" spans="1:14" x14ac:dyDescent="0.3">
      <c r="A160" s="1258" t="s">
        <v>5</v>
      </c>
      <c r="B160" s="1259"/>
      <c r="C160" s="251">
        <f t="shared" ref="C160:N162" si="108">C29/C8*100</f>
        <v>0</v>
      </c>
      <c r="D160" s="252">
        <f t="shared" si="108"/>
        <v>4.6210720887245843E-2</v>
      </c>
      <c r="E160" s="252">
        <f t="shared" si="108"/>
        <v>0</v>
      </c>
      <c r="F160" s="252">
        <f t="shared" si="108"/>
        <v>3.8880248833592534E-2</v>
      </c>
      <c r="G160" s="251">
        <f t="shared" si="108"/>
        <v>0</v>
      </c>
      <c r="H160" s="252">
        <f t="shared" si="108"/>
        <v>0</v>
      </c>
      <c r="I160" s="252">
        <f t="shared" si="108"/>
        <v>0</v>
      </c>
      <c r="J160" s="252">
        <f t="shared" si="108"/>
        <v>0</v>
      </c>
      <c r="K160" s="251">
        <f t="shared" si="108"/>
        <v>0</v>
      </c>
      <c r="L160" s="252">
        <f t="shared" si="108"/>
        <v>4.0338846308995563E-2</v>
      </c>
      <c r="M160" s="252">
        <f t="shared" si="108"/>
        <v>0</v>
      </c>
      <c r="N160" s="253">
        <f t="shared" si="108"/>
        <v>3.3990482664853841E-2</v>
      </c>
    </row>
    <row r="161" spans="1:14" x14ac:dyDescent="0.3">
      <c r="A161" s="1258" t="s">
        <v>6</v>
      </c>
      <c r="B161" s="1259"/>
      <c r="C161" s="251">
        <f t="shared" si="108"/>
        <v>0.14409221902017291</v>
      </c>
      <c r="D161" s="252">
        <f t="shared" si="108"/>
        <v>9.2506938020351537E-2</v>
      </c>
      <c r="E161" s="252">
        <f t="shared" si="108"/>
        <v>0.1357773251866938</v>
      </c>
      <c r="F161" s="252">
        <f t="shared" si="108"/>
        <v>0.20380434782608695</v>
      </c>
      <c r="G161" s="251">
        <f t="shared" si="108"/>
        <v>0.75757575757575757</v>
      </c>
      <c r="H161" s="252">
        <f t="shared" si="108"/>
        <v>0.45871559633027525</v>
      </c>
      <c r="I161" s="252">
        <f t="shared" si="108"/>
        <v>0.40816326530612246</v>
      </c>
      <c r="J161" s="252">
        <f t="shared" si="108"/>
        <v>0</v>
      </c>
      <c r="K161" s="251">
        <f t="shared" si="108"/>
        <v>0.24213075060532688</v>
      </c>
      <c r="L161" s="252">
        <f t="shared" si="108"/>
        <v>0.15396458814472672</v>
      </c>
      <c r="M161" s="252">
        <f t="shared" si="108"/>
        <v>0.17462165308498254</v>
      </c>
      <c r="N161" s="253">
        <f t="shared" si="108"/>
        <v>0.17391304347826086</v>
      </c>
    </row>
    <row r="162" spans="1:14" ht="15" thickBot="1" x14ac:dyDescent="0.35">
      <c r="A162" s="1260" t="s">
        <v>7</v>
      </c>
      <c r="B162" s="1261"/>
      <c r="C162" s="254">
        <f t="shared" si="108"/>
        <v>6.4061499039077513E-2</v>
      </c>
      <c r="D162" s="255">
        <f t="shared" si="108"/>
        <v>5.1466803911477101E-2</v>
      </c>
      <c r="E162" s="255">
        <f t="shared" si="108"/>
        <v>5.154971325472002E-2</v>
      </c>
      <c r="F162" s="255">
        <f t="shared" si="108"/>
        <v>7.8155529503712393E-2</v>
      </c>
      <c r="G162" s="254">
        <f t="shared" si="108"/>
        <v>0.53846153846153844</v>
      </c>
      <c r="H162" s="255">
        <f t="shared" si="108"/>
        <v>0.18645121193287756</v>
      </c>
      <c r="I162" s="255">
        <f t="shared" si="108"/>
        <v>0.31136481577581732</v>
      </c>
      <c r="J162" s="255">
        <f t="shared" si="108"/>
        <v>0.19203072491598655</v>
      </c>
      <c r="K162" s="254">
        <f t="shared" si="108"/>
        <v>0.11450069518279218</v>
      </c>
      <c r="L162" s="255">
        <f t="shared" si="108"/>
        <v>6.5746219592373437E-2</v>
      </c>
      <c r="M162" s="255">
        <f t="shared" si="108"/>
        <v>8.0247621231227792E-2</v>
      </c>
      <c r="N162" s="256">
        <f t="shared" si="108"/>
        <v>9.175890348110341E-2</v>
      </c>
    </row>
    <row r="163" spans="1:14" ht="15" thickBot="1" x14ac:dyDescent="0.35">
      <c r="C163" s="47"/>
      <c r="D163" s="47"/>
      <c r="E163" s="47"/>
      <c r="F163" s="47"/>
      <c r="G163" s="47"/>
      <c r="H163" s="47"/>
      <c r="I163" s="47"/>
      <c r="J163" s="47"/>
      <c r="K163" s="47"/>
      <c r="L163" s="47"/>
      <c r="M163" s="47"/>
      <c r="N163" s="47"/>
    </row>
    <row r="164" spans="1:14" ht="15" customHeight="1" thickBot="1" x14ac:dyDescent="0.35">
      <c r="A164" s="1256" t="s">
        <v>239</v>
      </c>
      <c r="B164" s="58"/>
      <c r="C164" s="1097" t="s">
        <v>1</v>
      </c>
      <c r="D164" s="1098"/>
      <c r="E164" s="1098"/>
      <c r="F164" s="1099"/>
      <c r="G164" s="1097" t="s">
        <v>2</v>
      </c>
      <c r="H164" s="1098"/>
      <c r="I164" s="1098"/>
      <c r="J164" s="1099"/>
      <c r="K164" s="1097" t="s">
        <v>3</v>
      </c>
      <c r="L164" s="1098"/>
      <c r="M164" s="1098"/>
      <c r="N164" s="1191"/>
    </row>
    <row r="165" spans="1:14" ht="32.25" customHeight="1" thickBot="1" x14ac:dyDescent="0.35">
      <c r="A165" s="1257"/>
      <c r="B165" s="59"/>
      <c r="C165" s="13">
        <v>2001</v>
      </c>
      <c r="D165" s="14">
        <v>2010</v>
      </c>
      <c r="E165" s="14">
        <v>2014</v>
      </c>
      <c r="F165" s="14">
        <v>2015</v>
      </c>
      <c r="G165" s="13">
        <v>2001</v>
      </c>
      <c r="H165" s="14">
        <v>2010</v>
      </c>
      <c r="I165" s="14">
        <v>2014</v>
      </c>
      <c r="J165" s="15">
        <v>2015</v>
      </c>
      <c r="K165" s="13">
        <v>2001</v>
      </c>
      <c r="L165" s="14">
        <v>2010</v>
      </c>
      <c r="M165" s="14">
        <v>2014</v>
      </c>
      <c r="N165" s="15">
        <v>2015</v>
      </c>
    </row>
    <row r="166" spans="1:14" x14ac:dyDescent="0.3">
      <c r="A166" s="1254" t="s">
        <v>4</v>
      </c>
      <c r="B166" s="1255"/>
      <c r="C166" s="251">
        <f>C28/C14*100</f>
        <v>3.0927835051546393</v>
      </c>
      <c r="D166" s="252">
        <f t="shared" ref="D166:N166" si="109">D28/D14*100</f>
        <v>4.1666666666666661</v>
      </c>
      <c r="E166" s="252">
        <f t="shared" si="109"/>
        <v>5.0420168067226889</v>
      </c>
      <c r="F166" s="252">
        <f t="shared" si="109"/>
        <v>7.4766355140186906</v>
      </c>
      <c r="G166" s="251">
        <f t="shared" si="109"/>
        <v>7.2289156626506017</v>
      </c>
      <c r="H166" s="252">
        <f t="shared" si="109"/>
        <v>3.1746031746031744</v>
      </c>
      <c r="I166" s="252">
        <f t="shared" si="109"/>
        <v>7.1428571428571423</v>
      </c>
      <c r="J166" s="252">
        <f t="shared" si="109"/>
        <v>6.557377049180328</v>
      </c>
      <c r="K166" s="251">
        <f t="shared" si="109"/>
        <v>4.3321299638989164</v>
      </c>
      <c r="L166" s="252">
        <f t="shared" si="109"/>
        <v>3.8251366120218582</v>
      </c>
      <c r="M166" s="252">
        <f t="shared" si="109"/>
        <v>5.8201058201058196</v>
      </c>
      <c r="N166" s="253">
        <f t="shared" si="109"/>
        <v>7.1428571428571423</v>
      </c>
    </row>
    <row r="167" spans="1:14" x14ac:dyDescent="0.3">
      <c r="A167" s="1258" t="s">
        <v>5</v>
      </c>
      <c r="B167" s="1259"/>
      <c r="C167" s="251">
        <f t="shared" ref="C167:N169" si="110">C29/C15*100</f>
        <v>0</v>
      </c>
      <c r="D167" s="252">
        <f t="shared" si="110"/>
        <v>3.8461538461538463</v>
      </c>
      <c r="E167" s="252">
        <f t="shared" si="110"/>
        <v>0</v>
      </c>
      <c r="F167" s="252">
        <f t="shared" si="110"/>
        <v>2.2727272727272729</v>
      </c>
      <c r="G167" s="251">
        <f t="shared" si="110"/>
        <v>0</v>
      </c>
      <c r="H167" s="252">
        <f t="shared" si="110"/>
        <v>0</v>
      </c>
      <c r="I167" s="252">
        <f t="shared" si="110"/>
        <v>0</v>
      </c>
      <c r="J167" s="252">
        <f t="shared" si="110"/>
        <v>0</v>
      </c>
      <c r="K167" s="251">
        <f t="shared" si="110"/>
        <v>0</v>
      </c>
      <c r="L167" s="252">
        <f t="shared" si="110"/>
        <v>2.0408163265306123</v>
      </c>
      <c r="M167" s="252">
        <f t="shared" si="110"/>
        <v>0</v>
      </c>
      <c r="N167" s="253">
        <f t="shared" si="110"/>
        <v>1.7241379310344827</v>
      </c>
    </row>
    <row r="168" spans="1:14" x14ac:dyDescent="0.3">
      <c r="A168" s="1258" t="s">
        <v>6</v>
      </c>
      <c r="B168" s="1259"/>
      <c r="C168" s="251">
        <f t="shared" si="110"/>
        <v>3.4482758620689653</v>
      </c>
      <c r="D168" s="252">
        <f t="shared" si="110"/>
        <v>6.25</v>
      </c>
      <c r="E168" s="252">
        <f t="shared" si="110"/>
        <v>8</v>
      </c>
      <c r="F168" s="252">
        <f t="shared" si="110"/>
        <v>15.789473684210526</v>
      </c>
      <c r="G168" s="251">
        <f t="shared" si="110"/>
        <v>4.3478260869565215</v>
      </c>
      <c r="H168" s="252">
        <f t="shared" si="110"/>
        <v>3.8461538461538463</v>
      </c>
      <c r="I168" s="252">
        <f t="shared" si="110"/>
        <v>3.8461538461538463</v>
      </c>
      <c r="J168" s="252">
        <f t="shared" si="110"/>
        <v>0</v>
      </c>
      <c r="K168" s="251">
        <f t="shared" si="110"/>
        <v>3.8461538461538463</v>
      </c>
      <c r="L168" s="252">
        <f t="shared" si="110"/>
        <v>4.7619047619047619</v>
      </c>
      <c r="M168" s="252">
        <f t="shared" si="110"/>
        <v>5.8823529411764701</v>
      </c>
      <c r="N168" s="253">
        <f t="shared" si="110"/>
        <v>7.1428571428571423</v>
      </c>
    </row>
    <row r="169" spans="1:14" ht="15" thickBot="1" x14ac:dyDescent="0.35">
      <c r="A169" s="1260" t="s">
        <v>7</v>
      </c>
      <c r="B169" s="1261"/>
      <c r="C169" s="254">
        <f t="shared" si="110"/>
        <v>2.6119402985074625</v>
      </c>
      <c r="D169" s="255">
        <f t="shared" si="110"/>
        <v>4.3209876543209873</v>
      </c>
      <c r="E169" s="255">
        <f t="shared" si="110"/>
        <v>4.7619047619047619</v>
      </c>
      <c r="F169" s="255">
        <f t="shared" si="110"/>
        <v>7.0588235294117645</v>
      </c>
      <c r="G169" s="254">
        <f t="shared" si="110"/>
        <v>5.46875</v>
      </c>
      <c r="H169" s="255">
        <f t="shared" si="110"/>
        <v>2.6785714285714284</v>
      </c>
      <c r="I169" s="255">
        <f t="shared" si="110"/>
        <v>5.0847457627118651</v>
      </c>
      <c r="J169" s="255">
        <f t="shared" si="110"/>
        <v>4.0816326530612246</v>
      </c>
      <c r="K169" s="254">
        <f t="shared" si="110"/>
        <v>3.535353535353535</v>
      </c>
      <c r="L169" s="255">
        <f t="shared" si="110"/>
        <v>3.6496350364963499</v>
      </c>
      <c r="M169" s="255">
        <f t="shared" si="110"/>
        <v>4.895104895104895</v>
      </c>
      <c r="N169" s="256">
        <f t="shared" si="110"/>
        <v>5.9701492537313428</v>
      </c>
    </row>
    <row r="170" spans="1:14" ht="15" thickBot="1" x14ac:dyDescent="0.35">
      <c r="C170" s="47"/>
      <c r="D170" s="47"/>
      <c r="E170" s="47"/>
      <c r="F170" s="47"/>
      <c r="G170" s="47"/>
      <c r="H170" s="47"/>
      <c r="I170" s="47"/>
      <c r="J170" s="47"/>
      <c r="K170" s="47"/>
      <c r="L170" s="47"/>
      <c r="M170" s="47"/>
      <c r="N170" s="47"/>
    </row>
    <row r="171" spans="1:14" ht="15" customHeight="1" thickBot="1" x14ac:dyDescent="0.35">
      <c r="A171" s="1256" t="s">
        <v>240</v>
      </c>
      <c r="B171" s="58"/>
      <c r="C171" s="1097" t="s">
        <v>1</v>
      </c>
      <c r="D171" s="1098"/>
      <c r="E171" s="1098"/>
      <c r="F171" s="1099"/>
      <c r="G171" s="1097" t="s">
        <v>2</v>
      </c>
      <c r="H171" s="1098"/>
      <c r="I171" s="1098"/>
      <c r="J171" s="1099"/>
      <c r="K171" s="1097" t="s">
        <v>3</v>
      </c>
      <c r="L171" s="1098"/>
      <c r="M171" s="1098"/>
      <c r="N171" s="1191"/>
    </row>
    <row r="172" spans="1:14" ht="30.75" customHeight="1" thickBot="1" x14ac:dyDescent="0.35">
      <c r="A172" s="1257"/>
      <c r="B172" s="59"/>
      <c r="C172" s="13">
        <v>2001</v>
      </c>
      <c r="D172" s="14">
        <v>2010</v>
      </c>
      <c r="E172" s="14">
        <v>2014</v>
      </c>
      <c r="F172" s="14">
        <v>2015</v>
      </c>
      <c r="G172" s="13">
        <v>2001</v>
      </c>
      <c r="H172" s="14">
        <v>2010</v>
      </c>
      <c r="I172" s="14">
        <v>2014</v>
      </c>
      <c r="J172" s="15">
        <v>2015</v>
      </c>
      <c r="K172" s="13">
        <v>2001</v>
      </c>
      <c r="L172" s="14">
        <v>2010</v>
      </c>
      <c r="M172" s="14">
        <v>2014</v>
      </c>
      <c r="N172" s="15">
        <v>2015</v>
      </c>
    </row>
    <row r="173" spans="1:14" x14ac:dyDescent="0.3">
      <c r="A173" s="1254" t="s">
        <v>4</v>
      </c>
      <c r="B173" s="1255"/>
      <c r="C173" s="251">
        <f>C35/C7*100</f>
        <v>1.028708133971292</v>
      </c>
      <c r="D173" s="252">
        <f t="shared" ref="D173:N173" si="111">D35/D7*100</f>
        <v>0.70490536886828892</v>
      </c>
      <c r="E173" s="252">
        <f t="shared" si="111"/>
        <v>0.54467187911798298</v>
      </c>
      <c r="F173" s="252">
        <f t="shared" si="111"/>
        <v>0.49513704686118482</v>
      </c>
      <c r="G173" s="251">
        <f t="shared" si="111"/>
        <v>3.5218783351120595</v>
      </c>
      <c r="H173" s="252">
        <f t="shared" si="111"/>
        <v>2.9739776951672861</v>
      </c>
      <c r="I173" s="252">
        <f t="shared" si="111"/>
        <v>2.6315789473684208</v>
      </c>
      <c r="J173" s="252">
        <f t="shared" si="111"/>
        <v>1.6438356164383561</v>
      </c>
      <c r="K173" s="251">
        <f t="shared" si="111"/>
        <v>1.2799827901473593</v>
      </c>
      <c r="L173" s="252">
        <f t="shared" si="111"/>
        <v>0.91847445766270119</v>
      </c>
      <c r="M173" s="252">
        <f t="shared" si="111"/>
        <v>0.75739644970414199</v>
      </c>
      <c r="N173" s="253">
        <f t="shared" si="111"/>
        <v>0.62646828504306973</v>
      </c>
    </row>
    <row r="174" spans="1:14" x14ac:dyDescent="0.3">
      <c r="A174" s="1258" t="s">
        <v>5</v>
      </c>
      <c r="B174" s="1259"/>
      <c r="C174" s="251">
        <f t="shared" ref="C174:N176" si="112">C36/C8*100</f>
        <v>1.2279765082754939</v>
      </c>
      <c r="D174" s="252">
        <f t="shared" si="112"/>
        <v>0.87800369685767099</v>
      </c>
      <c r="E174" s="252">
        <f t="shared" si="112"/>
        <v>0.60082613593691325</v>
      </c>
      <c r="F174" s="252">
        <f t="shared" si="112"/>
        <v>1.0108864696734059</v>
      </c>
      <c r="G174" s="251">
        <f t="shared" si="112"/>
        <v>4.329004329004329</v>
      </c>
      <c r="H174" s="252">
        <f t="shared" si="112"/>
        <v>2.5396825396825395</v>
      </c>
      <c r="I174" s="252">
        <f t="shared" si="112"/>
        <v>1.5384615384615385</v>
      </c>
      <c r="J174" s="252">
        <f t="shared" si="112"/>
        <v>2.1621621621621623</v>
      </c>
      <c r="K174" s="251">
        <f t="shared" si="112"/>
        <v>1.5684410646387832</v>
      </c>
      <c r="L174" s="252">
        <f t="shared" si="112"/>
        <v>1.0891488503428801</v>
      </c>
      <c r="M174" s="252">
        <f t="shared" si="112"/>
        <v>0.72060268588273835</v>
      </c>
      <c r="N174" s="253">
        <f t="shared" si="112"/>
        <v>1.1556764106050306</v>
      </c>
    </row>
    <row r="175" spans="1:14" x14ac:dyDescent="0.3">
      <c r="A175" s="1258" t="s">
        <v>6</v>
      </c>
      <c r="B175" s="1259"/>
      <c r="C175" s="251">
        <f t="shared" si="112"/>
        <v>1.1527377521613833</v>
      </c>
      <c r="D175" s="252">
        <f t="shared" si="112"/>
        <v>0.55504162812210911</v>
      </c>
      <c r="E175" s="252">
        <f t="shared" si="112"/>
        <v>0.40733197556008144</v>
      </c>
      <c r="F175" s="252">
        <f t="shared" si="112"/>
        <v>0.54347826086956519</v>
      </c>
      <c r="G175" s="251">
        <f t="shared" si="112"/>
        <v>6.0606060606060606</v>
      </c>
      <c r="H175" s="252">
        <f t="shared" si="112"/>
        <v>2.7522935779816518</v>
      </c>
      <c r="I175" s="252">
        <f t="shared" si="112"/>
        <v>2.8571428571428572</v>
      </c>
      <c r="J175" s="252">
        <f t="shared" si="112"/>
        <v>2.3715415019762842</v>
      </c>
      <c r="K175" s="251">
        <f t="shared" si="112"/>
        <v>1.937046004842615</v>
      </c>
      <c r="L175" s="252">
        <f t="shared" si="112"/>
        <v>0.92378752886836024</v>
      </c>
      <c r="M175" s="252">
        <f t="shared" si="112"/>
        <v>0.7566938300349243</v>
      </c>
      <c r="N175" s="253">
        <f t="shared" si="112"/>
        <v>0.81159420289855078</v>
      </c>
    </row>
    <row r="176" spans="1:14" ht="15" thickBot="1" x14ac:dyDescent="0.35">
      <c r="A176" s="1260" t="s">
        <v>7</v>
      </c>
      <c r="B176" s="1261"/>
      <c r="C176" s="254">
        <f t="shared" si="112"/>
        <v>1.0707421982245813</v>
      </c>
      <c r="D176" s="255">
        <f t="shared" si="112"/>
        <v>0.72053525476067937</v>
      </c>
      <c r="E176" s="255">
        <f t="shared" si="112"/>
        <v>0.54127198917456021</v>
      </c>
      <c r="F176" s="255">
        <f t="shared" si="112"/>
        <v>0.58616647127784294</v>
      </c>
      <c r="G176" s="254">
        <f t="shared" si="112"/>
        <v>3.9230769230769229</v>
      </c>
      <c r="H176" s="255">
        <f t="shared" si="112"/>
        <v>2.858918582970789</v>
      </c>
      <c r="I176" s="255">
        <f t="shared" si="112"/>
        <v>2.4390243902439024</v>
      </c>
      <c r="J176" s="255">
        <f t="shared" si="112"/>
        <v>1.8242918867018725</v>
      </c>
      <c r="K176" s="254">
        <f t="shared" si="112"/>
        <v>1.3740083421935061</v>
      </c>
      <c r="L176" s="255">
        <f t="shared" si="112"/>
        <v>0.94674556213017758</v>
      </c>
      <c r="M176" s="255">
        <f t="shared" si="112"/>
        <v>0.75088845580648866</v>
      </c>
      <c r="N176" s="256">
        <f t="shared" si="112"/>
        <v>0.73407122784882728</v>
      </c>
    </row>
    <row r="177" spans="1:14" ht="15" thickBot="1" x14ac:dyDescent="0.35">
      <c r="C177" s="47"/>
      <c r="D177" s="47"/>
      <c r="E177" s="47"/>
      <c r="F177" s="47"/>
      <c r="G177" s="47"/>
      <c r="H177" s="47"/>
      <c r="I177" s="47"/>
      <c r="J177" s="47"/>
      <c r="K177" s="47"/>
      <c r="L177" s="47"/>
      <c r="M177" s="47"/>
      <c r="N177" s="47"/>
    </row>
    <row r="178" spans="1:14" ht="15" customHeight="1" thickBot="1" x14ac:dyDescent="0.35">
      <c r="A178" s="1256" t="s">
        <v>241</v>
      </c>
      <c r="B178" s="58"/>
      <c r="C178" s="1097" t="s">
        <v>1</v>
      </c>
      <c r="D178" s="1098"/>
      <c r="E178" s="1098"/>
      <c r="F178" s="1099"/>
      <c r="G178" s="1097" t="s">
        <v>2</v>
      </c>
      <c r="H178" s="1098"/>
      <c r="I178" s="1098"/>
      <c r="J178" s="1099"/>
      <c r="K178" s="1097" t="s">
        <v>3</v>
      </c>
      <c r="L178" s="1098"/>
      <c r="M178" s="1098"/>
      <c r="N178" s="1191"/>
    </row>
    <row r="179" spans="1:14" ht="33.75" customHeight="1" thickBot="1" x14ac:dyDescent="0.35">
      <c r="A179" s="1257"/>
      <c r="B179" s="59"/>
      <c r="C179" s="13">
        <v>2001</v>
      </c>
      <c r="D179" s="14">
        <v>2010</v>
      </c>
      <c r="E179" s="14">
        <v>2014</v>
      </c>
      <c r="F179" s="14">
        <v>2015</v>
      </c>
      <c r="G179" s="13">
        <v>2001</v>
      </c>
      <c r="H179" s="14">
        <v>2010</v>
      </c>
      <c r="I179" s="14">
        <v>2014</v>
      </c>
      <c r="J179" s="15">
        <v>2015</v>
      </c>
      <c r="K179" s="13">
        <v>2001</v>
      </c>
      <c r="L179" s="14">
        <v>2010</v>
      </c>
      <c r="M179" s="14">
        <v>2014</v>
      </c>
      <c r="N179" s="15">
        <v>2015</v>
      </c>
    </row>
    <row r="180" spans="1:14" x14ac:dyDescent="0.3">
      <c r="A180" s="1254" t="s">
        <v>4</v>
      </c>
      <c r="B180" s="1255"/>
      <c r="C180" s="251">
        <f>C35/C14*100</f>
        <v>44.329896907216494</v>
      </c>
      <c r="D180" s="252">
        <f t="shared" ref="D180:N180" si="113">D35/D14*100</f>
        <v>60.833333333333329</v>
      </c>
      <c r="E180" s="252">
        <f t="shared" si="113"/>
        <v>52.100840336134461</v>
      </c>
      <c r="F180" s="252">
        <f t="shared" si="113"/>
        <v>52.336448598130836</v>
      </c>
      <c r="G180" s="251">
        <f t="shared" si="113"/>
        <v>39.75903614457831</v>
      </c>
      <c r="H180" s="252">
        <f t="shared" si="113"/>
        <v>50.793650793650791</v>
      </c>
      <c r="I180" s="252">
        <f t="shared" si="113"/>
        <v>48.571428571428569</v>
      </c>
      <c r="J180" s="252">
        <f t="shared" si="113"/>
        <v>39.344262295081968</v>
      </c>
      <c r="K180" s="251">
        <f t="shared" si="113"/>
        <v>42.960288808664259</v>
      </c>
      <c r="L180" s="252">
        <f t="shared" si="113"/>
        <v>57.377049180327866</v>
      </c>
      <c r="M180" s="252">
        <f t="shared" si="113"/>
        <v>50.793650793650791</v>
      </c>
      <c r="N180" s="253">
        <f t="shared" si="113"/>
        <v>47.619047619047613</v>
      </c>
    </row>
    <row r="181" spans="1:14" x14ac:dyDescent="0.3">
      <c r="A181" s="1258" t="s">
        <v>5</v>
      </c>
      <c r="B181" s="1259"/>
      <c r="C181" s="251">
        <f t="shared" ref="C181:N183" si="114">C36/C15*100</f>
        <v>51.111111111111107</v>
      </c>
      <c r="D181" s="252">
        <f t="shared" si="114"/>
        <v>73.076923076923066</v>
      </c>
      <c r="E181" s="252">
        <f t="shared" si="114"/>
        <v>66.666666666666657</v>
      </c>
      <c r="F181" s="252">
        <f t="shared" si="114"/>
        <v>59.090909090909093</v>
      </c>
      <c r="G181" s="251">
        <f t="shared" si="114"/>
        <v>45.454545454545453</v>
      </c>
      <c r="H181" s="252">
        <f t="shared" si="114"/>
        <v>34.782608695652172</v>
      </c>
      <c r="I181" s="252">
        <f t="shared" si="114"/>
        <v>27.27272727272727</v>
      </c>
      <c r="J181" s="252">
        <f t="shared" si="114"/>
        <v>57.142857142857139</v>
      </c>
      <c r="K181" s="251">
        <f t="shared" si="114"/>
        <v>49.253731343283583</v>
      </c>
      <c r="L181" s="252">
        <f t="shared" si="114"/>
        <v>55.102040816326522</v>
      </c>
      <c r="M181" s="252">
        <f t="shared" si="114"/>
        <v>47.826086956521742</v>
      </c>
      <c r="N181" s="253">
        <f t="shared" si="114"/>
        <v>58.620689655172406</v>
      </c>
    </row>
    <row r="182" spans="1:14" x14ac:dyDescent="0.3">
      <c r="A182" s="1258" t="s">
        <v>6</v>
      </c>
      <c r="B182" s="1259"/>
      <c r="C182" s="251">
        <f t="shared" si="114"/>
        <v>27.586206896551722</v>
      </c>
      <c r="D182" s="252">
        <f t="shared" si="114"/>
        <v>37.5</v>
      </c>
      <c r="E182" s="252">
        <f t="shared" si="114"/>
        <v>24</v>
      </c>
      <c r="F182" s="252">
        <f t="shared" si="114"/>
        <v>42.105263157894733</v>
      </c>
      <c r="G182" s="251">
        <f t="shared" si="114"/>
        <v>34.782608695652172</v>
      </c>
      <c r="H182" s="252">
        <f t="shared" si="114"/>
        <v>23.076923076923077</v>
      </c>
      <c r="I182" s="252">
        <f t="shared" si="114"/>
        <v>26.923076923076923</v>
      </c>
      <c r="J182" s="252">
        <f t="shared" si="114"/>
        <v>26.086956521739129</v>
      </c>
      <c r="K182" s="251">
        <f t="shared" si="114"/>
        <v>30.76923076923077</v>
      </c>
      <c r="L182" s="252">
        <f t="shared" si="114"/>
        <v>28.571428571428569</v>
      </c>
      <c r="M182" s="252">
        <f t="shared" si="114"/>
        <v>25.490196078431371</v>
      </c>
      <c r="N182" s="253">
        <f t="shared" si="114"/>
        <v>33.333333333333329</v>
      </c>
    </row>
    <row r="183" spans="1:14" ht="15" thickBot="1" x14ac:dyDescent="0.35">
      <c r="A183" s="1260" t="s">
        <v>7</v>
      </c>
      <c r="B183" s="1261"/>
      <c r="C183" s="254">
        <f t="shared" si="114"/>
        <v>43.656716417910445</v>
      </c>
      <c r="D183" s="255">
        <f t="shared" si="114"/>
        <v>60.493827160493829</v>
      </c>
      <c r="E183" s="255">
        <f t="shared" si="114"/>
        <v>50</v>
      </c>
      <c r="F183" s="255">
        <f t="shared" si="114"/>
        <v>52.941176470588239</v>
      </c>
      <c r="G183" s="254">
        <f t="shared" si="114"/>
        <v>39.84375</v>
      </c>
      <c r="H183" s="255">
        <f t="shared" si="114"/>
        <v>41.071428571428569</v>
      </c>
      <c r="I183" s="255">
        <f t="shared" si="114"/>
        <v>39.83050847457627</v>
      </c>
      <c r="J183" s="255">
        <f t="shared" si="114"/>
        <v>38.775510204081634</v>
      </c>
      <c r="K183" s="254">
        <f t="shared" si="114"/>
        <v>42.424242424242422</v>
      </c>
      <c r="L183" s="255">
        <f t="shared" si="114"/>
        <v>52.554744525547449</v>
      </c>
      <c r="M183" s="255">
        <f t="shared" si="114"/>
        <v>45.8041958041958</v>
      </c>
      <c r="N183" s="256">
        <f t="shared" si="114"/>
        <v>47.761194029850742</v>
      </c>
    </row>
    <row r="184" spans="1:14" ht="16.2" thickBot="1" x14ac:dyDescent="0.35">
      <c r="A184" s="7"/>
    </row>
    <row r="185" spans="1:14" ht="15" customHeight="1" thickBot="1" x14ac:dyDescent="0.35">
      <c r="A185" s="1256" t="s">
        <v>242</v>
      </c>
      <c r="B185" s="58"/>
      <c r="C185" s="1097" t="s">
        <v>1</v>
      </c>
      <c r="D185" s="1098"/>
      <c r="E185" s="1098"/>
      <c r="F185" s="1099"/>
      <c r="G185" s="1097" t="s">
        <v>2</v>
      </c>
      <c r="H185" s="1098"/>
      <c r="I185" s="1098"/>
      <c r="J185" s="1099"/>
      <c r="K185" s="1097" t="s">
        <v>3</v>
      </c>
      <c r="L185" s="1098"/>
      <c r="M185" s="1098"/>
      <c r="N185" s="1191"/>
    </row>
    <row r="186" spans="1:14" ht="29.25" customHeight="1" thickBot="1" x14ac:dyDescent="0.35">
      <c r="A186" s="1257"/>
      <c r="B186" s="59"/>
      <c r="C186" s="13">
        <v>2001</v>
      </c>
      <c r="D186" s="14">
        <v>2010</v>
      </c>
      <c r="E186" s="14">
        <v>2014</v>
      </c>
      <c r="F186" s="14">
        <v>2015</v>
      </c>
      <c r="G186" s="13">
        <v>2001</v>
      </c>
      <c r="H186" s="14">
        <v>2010</v>
      </c>
      <c r="I186" s="14">
        <v>2014</v>
      </c>
      <c r="J186" s="15">
        <v>2015</v>
      </c>
      <c r="K186" s="13">
        <v>2001</v>
      </c>
      <c r="L186" s="14">
        <v>2010</v>
      </c>
      <c r="M186" s="14">
        <v>2014</v>
      </c>
      <c r="N186" s="15">
        <v>2015</v>
      </c>
    </row>
    <row r="187" spans="1:14" x14ac:dyDescent="0.3">
      <c r="A187" s="1254" t="s">
        <v>4</v>
      </c>
      <c r="B187" s="1255"/>
      <c r="C187" s="251">
        <f>C42/C7*100</f>
        <v>0.98086124401913877</v>
      </c>
      <c r="D187" s="252">
        <f t="shared" ref="D187:N187" si="115">D42/D7*100</f>
        <v>0.3186558516801854</v>
      </c>
      <c r="E187" s="252">
        <f t="shared" si="115"/>
        <v>0.38654133356760079</v>
      </c>
      <c r="F187" s="252">
        <f t="shared" si="115"/>
        <v>0.3183023872679045</v>
      </c>
      <c r="G187" s="251">
        <f t="shared" si="115"/>
        <v>3.9487726787620065</v>
      </c>
      <c r="H187" s="252">
        <f t="shared" si="115"/>
        <v>2.509293680297398</v>
      </c>
      <c r="I187" s="252">
        <f t="shared" si="115"/>
        <v>2.1671826625386998</v>
      </c>
      <c r="J187" s="252">
        <f t="shared" si="115"/>
        <v>2.054794520547945</v>
      </c>
      <c r="K187" s="251">
        <f t="shared" si="115"/>
        <v>1.2799827901473593</v>
      </c>
      <c r="L187" s="252">
        <f t="shared" si="115"/>
        <v>0.52484254723582924</v>
      </c>
      <c r="M187" s="252">
        <f t="shared" si="115"/>
        <v>0.56804733727810652</v>
      </c>
      <c r="N187" s="253">
        <f t="shared" si="115"/>
        <v>0.51683633516053251</v>
      </c>
    </row>
    <row r="188" spans="1:14" x14ac:dyDescent="0.3">
      <c r="A188" s="1258" t="s">
        <v>5</v>
      </c>
      <c r="B188" s="1259"/>
      <c r="C188" s="251">
        <f t="shared" ref="C188:N190" si="116">C43/C8*100</f>
        <v>0.69407367859049651</v>
      </c>
      <c r="D188" s="252">
        <f t="shared" si="116"/>
        <v>0.18484288354898337</v>
      </c>
      <c r="E188" s="252">
        <f t="shared" si="116"/>
        <v>0.1877581674802854</v>
      </c>
      <c r="F188" s="252">
        <f t="shared" si="116"/>
        <v>0.50544323483670295</v>
      </c>
      <c r="G188" s="251">
        <f t="shared" si="116"/>
        <v>4.329004329004329</v>
      </c>
      <c r="H188" s="252">
        <f t="shared" si="116"/>
        <v>4.4444444444444446</v>
      </c>
      <c r="I188" s="252">
        <f t="shared" si="116"/>
        <v>4.1025641025641022</v>
      </c>
      <c r="J188" s="252">
        <f t="shared" si="116"/>
        <v>1.0810810810810811</v>
      </c>
      <c r="K188" s="251">
        <f t="shared" si="116"/>
        <v>1.0931558935361216</v>
      </c>
      <c r="L188" s="252">
        <f t="shared" si="116"/>
        <v>0.72609923356192019</v>
      </c>
      <c r="M188" s="252">
        <f t="shared" si="116"/>
        <v>0.68784801834261378</v>
      </c>
      <c r="N188" s="253">
        <f t="shared" si="116"/>
        <v>0.57783820530251528</v>
      </c>
    </row>
    <row r="189" spans="1:14" x14ac:dyDescent="0.3">
      <c r="A189" s="1258" t="s">
        <v>6</v>
      </c>
      <c r="B189" s="1259"/>
      <c r="C189" s="251">
        <f t="shared" si="116"/>
        <v>1.4409221902017291</v>
      </c>
      <c r="D189" s="252">
        <f t="shared" si="116"/>
        <v>0.83256244218316378</v>
      </c>
      <c r="E189" s="252">
        <f t="shared" si="116"/>
        <v>0.8825526137135099</v>
      </c>
      <c r="F189" s="252">
        <f t="shared" si="116"/>
        <v>0.47554347826086962</v>
      </c>
      <c r="G189" s="251">
        <f t="shared" si="116"/>
        <v>6.8181818181818175</v>
      </c>
      <c r="H189" s="252">
        <f t="shared" si="116"/>
        <v>8.2568807339449553</v>
      </c>
      <c r="I189" s="252">
        <f t="shared" si="116"/>
        <v>6.9387755102040813</v>
      </c>
      <c r="J189" s="252">
        <f t="shared" si="116"/>
        <v>5.1383399209486171</v>
      </c>
      <c r="K189" s="251">
        <f t="shared" si="116"/>
        <v>2.3002421307506054</v>
      </c>
      <c r="L189" s="252">
        <f t="shared" si="116"/>
        <v>2.0785219399538106</v>
      </c>
      <c r="M189" s="252">
        <f t="shared" si="116"/>
        <v>1.7462165308498252</v>
      </c>
      <c r="N189" s="253">
        <f t="shared" si="116"/>
        <v>1.1594202898550725</v>
      </c>
    </row>
    <row r="190" spans="1:14" ht="15" thickBot="1" x14ac:dyDescent="0.35">
      <c r="A190" s="1260" t="s">
        <v>7</v>
      </c>
      <c r="B190" s="1261"/>
      <c r="C190" s="254">
        <f t="shared" si="116"/>
        <v>0.96092248558616278</v>
      </c>
      <c r="D190" s="255">
        <f t="shared" si="116"/>
        <v>0.33821042570399235</v>
      </c>
      <c r="E190" s="255">
        <f t="shared" si="116"/>
        <v>0.39951027772408015</v>
      </c>
      <c r="F190" s="255">
        <f t="shared" si="116"/>
        <v>0.36472580435065782</v>
      </c>
      <c r="G190" s="254">
        <f t="shared" si="116"/>
        <v>4.3076923076923075</v>
      </c>
      <c r="H190" s="255">
        <f t="shared" si="116"/>
        <v>3.6668738346799254</v>
      </c>
      <c r="I190" s="255">
        <f t="shared" si="116"/>
        <v>3.1655422937208098</v>
      </c>
      <c r="J190" s="255">
        <f t="shared" si="116"/>
        <v>2.2563610177628419</v>
      </c>
      <c r="K190" s="254">
        <f t="shared" si="116"/>
        <v>1.31675799460211</v>
      </c>
      <c r="L190" s="255">
        <f t="shared" si="116"/>
        <v>0.69033530571992108</v>
      </c>
      <c r="M190" s="255">
        <f t="shared" si="116"/>
        <v>0.70503267224578703</v>
      </c>
      <c r="N190" s="256">
        <f t="shared" si="116"/>
        <v>0.59069794115960317</v>
      </c>
    </row>
    <row r="191" spans="1:14" ht="15" thickBot="1" x14ac:dyDescent="0.35">
      <c r="C191" s="47"/>
      <c r="D191" s="47"/>
      <c r="E191" s="47"/>
      <c r="F191" s="47"/>
      <c r="G191" s="47"/>
      <c r="H191" s="47"/>
      <c r="I191" s="47"/>
      <c r="J191" s="47"/>
      <c r="K191" s="47"/>
      <c r="L191" s="47"/>
      <c r="M191" s="47"/>
      <c r="N191" s="47"/>
    </row>
    <row r="192" spans="1:14" ht="15" customHeight="1" thickBot="1" x14ac:dyDescent="0.35">
      <c r="A192" s="1256" t="s">
        <v>243</v>
      </c>
      <c r="B192" s="58"/>
      <c r="C192" s="1097" t="s">
        <v>1</v>
      </c>
      <c r="D192" s="1098"/>
      <c r="E192" s="1098"/>
      <c r="F192" s="1099"/>
      <c r="G192" s="1097" t="s">
        <v>2</v>
      </c>
      <c r="H192" s="1098"/>
      <c r="I192" s="1098"/>
      <c r="J192" s="1099"/>
      <c r="K192" s="1097" t="s">
        <v>3</v>
      </c>
      <c r="L192" s="1098"/>
      <c r="M192" s="1098"/>
      <c r="N192" s="1191"/>
    </row>
    <row r="193" spans="1:14" ht="29.25" customHeight="1" thickBot="1" x14ac:dyDescent="0.35">
      <c r="A193" s="1257"/>
      <c r="B193" s="59"/>
      <c r="C193" s="13">
        <v>2001</v>
      </c>
      <c r="D193" s="14">
        <v>2010</v>
      </c>
      <c r="E193" s="14">
        <v>2014</v>
      </c>
      <c r="F193" s="14">
        <v>2015</v>
      </c>
      <c r="G193" s="13">
        <v>2001</v>
      </c>
      <c r="H193" s="14">
        <v>2010</v>
      </c>
      <c r="I193" s="14">
        <v>2014</v>
      </c>
      <c r="J193" s="15">
        <v>2015</v>
      </c>
      <c r="K193" s="13">
        <v>2001</v>
      </c>
      <c r="L193" s="14">
        <v>2010</v>
      </c>
      <c r="M193" s="14">
        <v>2014</v>
      </c>
      <c r="N193" s="15">
        <v>2015</v>
      </c>
    </row>
    <row r="194" spans="1:14" x14ac:dyDescent="0.3">
      <c r="A194" s="1254" t="s">
        <v>4</v>
      </c>
      <c r="B194" s="1255"/>
      <c r="C194" s="251">
        <f>C42/C14*100</f>
        <v>42.268041237113401</v>
      </c>
      <c r="D194" s="252">
        <f t="shared" ref="D194:N194" si="117">D42/D14*100</f>
        <v>27.500000000000004</v>
      </c>
      <c r="E194" s="252">
        <f t="shared" si="117"/>
        <v>36.97478991596639</v>
      </c>
      <c r="F194" s="252">
        <f t="shared" si="117"/>
        <v>33.644859813084111</v>
      </c>
      <c r="G194" s="251">
        <f t="shared" si="117"/>
        <v>44.578313253012048</v>
      </c>
      <c r="H194" s="252">
        <f t="shared" si="117"/>
        <v>42.857142857142854</v>
      </c>
      <c r="I194" s="252">
        <f t="shared" si="117"/>
        <v>40</v>
      </c>
      <c r="J194" s="252">
        <f t="shared" si="117"/>
        <v>49.180327868852459</v>
      </c>
      <c r="K194" s="251">
        <f t="shared" si="117"/>
        <v>42.960288808664259</v>
      </c>
      <c r="L194" s="252">
        <f t="shared" si="117"/>
        <v>32.786885245901637</v>
      </c>
      <c r="M194" s="252">
        <f t="shared" si="117"/>
        <v>38.095238095238095</v>
      </c>
      <c r="N194" s="253">
        <f t="shared" si="117"/>
        <v>39.285714285714285</v>
      </c>
    </row>
    <row r="195" spans="1:14" x14ac:dyDescent="0.3">
      <c r="A195" s="1258" t="s">
        <v>5</v>
      </c>
      <c r="B195" s="1259"/>
      <c r="C195" s="251">
        <f t="shared" ref="C195:N197" si="118">C43/C15*100</f>
        <v>28.888888888888886</v>
      </c>
      <c r="D195" s="252">
        <f t="shared" si="118"/>
        <v>15.384615384615385</v>
      </c>
      <c r="E195" s="252">
        <f t="shared" si="118"/>
        <v>20.833333333333336</v>
      </c>
      <c r="F195" s="252">
        <f t="shared" si="118"/>
        <v>29.545454545454547</v>
      </c>
      <c r="G195" s="251">
        <f t="shared" si="118"/>
        <v>45.454545454545453</v>
      </c>
      <c r="H195" s="252">
        <f t="shared" si="118"/>
        <v>60.869565217391312</v>
      </c>
      <c r="I195" s="252">
        <f t="shared" si="118"/>
        <v>72.727272727272734</v>
      </c>
      <c r="J195" s="252">
        <f t="shared" si="118"/>
        <v>28.571428571428569</v>
      </c>
      <c r="K195" s="251">
        <f t="shared" si="118"/>
        <v>34.328358208955223</v>
      </c>
      <c r="L195" s="252">
        <f t="shared" si="118"/>
        <v>36.734693877551024</v>
      </c>
      <c r="M195" s="252">
        <f t="shared" si="118"/>
        <v>45.652173913043477</v>
      </c>
      <c r="N195" s="253">
        <f t="shared" si="118"/>
        <v>29.310344827586203</v>
      </c>
    </row>
    <row r="196" spans="1:14" x14ac:dyDescent="0.3">
      <c r="A196" s="1258" t="s">
        <v>6</v>
      </c>
      <c r="B196" s="1259"/>
      <c r="C196" s="251">
        <f t="shared" si="118"/>
        <v>34.482758620689658</v>
      </c>
      <c r="D196" s="252">
        <f t="shared" si="118"/>
        <v>56.25</v>
      </c>
      <c r="E196" s="252">
        <f t="shared" si="118"/>
        <v>52</v>
      </c>
      <c r="F196" s="252">
        <f t="shared" si="118"/>
        <v>36.84210526315789</v>
      </c>
      <c r="G196" s="251">
        <f t="shared" si="118"/>
        <v>39.130434782608695</v>
      </c>
      <c r="H196" s="252">
        <f t="shared" si="118"/>
        <v>69.230769230769226</v>
      </c>
      <c r="I196" s="252">
        <f t="shared" si="118"/>
        <v>65.384615384615387</v>
      </c>
      <c r="J196" s="252">
        <f t="shared" si="118"/>
        <v>56.521739130434781</v>
      </c>
      <c r="K196" s="251">
        <f t="shared" si="118"/>
        <v>36.538461538461533</v>
      </c>
      <c r="L196" s="252">
        <f t="shared" si="118"/>
        <v>64.285714285714292</v>
      </c>
      <c r="M196" s="252">
        <f t="shared" si="118"/>
        <v>58.82352941176471</v>
      </c>
      <c r="N196" s="253">
        <f t="shared" si="118"/>
        <v>47.619047619047613</v>
      </c>
    </row>
    <row r="197" spans="1:14" ht="15" thickBot="1" x14ac:dyDescent="0.35">
      <c r="A197" s="1260" t="s">
        <v>7</v>
      </c>
      <c r="B197" s="1261"/>
      <c r="C197" s="254">
        <f t="shared" si="118"/>
        <v>39.179104477611943</v>
      </c>
      <c r="D197" s="255">
        <f t="shared" si="118"/>
        <v>28.39506172839506</v>
      </c>
      <c r="E197" s="255">
        <f t="shared" si="118"/>
        <v>36.904761904761905</v>
      </c>
      <c r="F197" s="255">
        <f t="shared" si="118"/>
        <v>32.941176470588232</v>
      </c>
      <c r="G197" s="254">
        <f t="shared" si="118"/>
        <v>43.75</v>
      </c>
      <c r="H197" s="255">
        <f t="shared" si="118"/>
        <v>52.678571428571431</v>
      </c>
      <c r="I197" s="255">
        <f t="shared" si="118"/>
        <v>51.694915254237287</v>
      </c>
      <c r="J197" s="255">
        <f t="shared" si="118"/>
        <v>47.959183673469383</v>
      </c>
      <c r="K197" s="254">
        <f t="shared" si="118"/>
        <v>40.656565656565661</v>
      </c>
      <c r="L197" s="255">
        <f t="shared" si="118"/>
        <v>38.321167883211679</v>
      </c>
      <c r="M197" s="255">
        <f t="shared" si="118"/>
        <v>43.006993006993007</v>
      </c>
      <c r="N197" s="256">
        <f t="shared" si="118"/>
        <v>38.432835820895519</v>
      </c>
    </row>
    <row r="198" spans="1:14" x14ac:dyDescent="0.3">
      <c r="A198" s="47"/>
    </row>
    <row r="199" spans="1:14" ht="16.2" thickBot="1" x14ac:dyDescent="0.35">
      <c r="A199" s="7" t="s">
        <v>65</v>
      </c>
    </row>
    <row r="200" spans="1:14" ht="15" customHeight="1" thickBot="1" x14ac:dyDescent="0.35">
      <c r="A200" s="1256" t="s">
        <v>233</v>
      </c>
      <c r="B200" s="60"/>
      <c r="C200" s="1097" t="s">
        <v>1</v>
      </c>
      <c r="D200" s="1098"/>
      <c r="E200" s="1098"/>
      <c r="F200" s="1099"/>
      <c r="G200" s="1097" t="s">
        <v>2</v>
      </c>
      <c r="H200" s="1098"/>
      <c r="I200" s="1098"/>
      <c r="J200" s="1099"/>
      <c r="K200" s="1097" t="s">
        <v>3</v>
      </c>
      <c r="L200" s="1098"/>
      <c r="M200" s="1098"/>
      <c r="N200" s="1191"/>
    </row>
    <row r="201" spans="1:14" ht="15" thickBot="1" x14ac:dyDescent="0.35">
      <c r="A201" s="1262"/>
      <c r="B201" s="61"/>
      <c r="C201" s="67" t="s">
        <v>32</v>
      </c>
      <c r="D201" s="67" t="s">
        <v>159</v>
      </c>
      <c r="E201" s="67" t="s">
        <v>160</v>
      </c>
      <c r="F201" s="69" t="s">
        <v>161</v>
      </c>
      <c r="G201" s="67" t="s">
        <v>32</v>
      </c>
      <c r="H201" s="67" t="s">
        <v>159</v>
      </c>
      <c r="I201" s="67" t="s">
        <v>160</v>
      </c>
      <c r="J201" s="69" t="s">
        <v>161</v>
      </c>
      <c r="K201" s="67" t="s">
        <v>32</v>
      </c>
      <c r="L201" s="67" t="s">
        <v>159</v>
      </c>
      <c r="M201" s="67" t="s">
        <v>160</v>
      </c>
      <c r="N201" s="69" t="s">
        <v>161</v>
      </c>
    </row>
    <row r="202" spans="1:14" ht="33.75" customHeight="1" thickBot="1" x14ac:dyDescent="0.35">
      <c r="A202" s="1262"/>
      <c r="B202" s="62"/>
      <c r="C202" s="67" t="s">
        <v>32</v>
      </c>
      <c r="D202" s="67" t="s">
        <v>159</v>
      </c>
      <c r="E202" s="67" t="s">
        <v>160</v>
      </c>
      <c r="F202" s="69" t="s">
        <v>161</v>
      </c>
      <c r="G202" s="67" t="s">
        <v>32</v>
      </c>
      <c r="H202" s="67" t="s">
        <v>159</v>
      </c>
      <c r="I202" s="67" t="s">
        <v>160</v>
      </c>
      <c r="J202" s="69" t="s">
        <v>161</v>
      </c>
      <c r="K202" s="67" t="s">
        <v>32</v>
      </c>
      <c r="L202" s="67" t="s">
        <v>159</v>
      </c>
      <c r="M202" s="67" t="s">
        <v>160</v>
      </c>
      <c r="N202" s="69" t="s">
        <v>161</v>
      </c>
    </row>
    <row r="203" spans="1:14" x14ac:dyDescent="0.3">
      <c r="A203" s="1254" t="s">
        <v>4</v>
      </c>
      <c r="B203" s="1255"/>
      <c r="C203" s="251">
        <f>(D124-C124)/C124*100</f>
        <v>-48.136831588737053</v>
      </c>
      <c r="D203" s="252">
        <f>(F124-C124)/C124*100</f>
        <v>-57.466818803748097</v>
      </c>
      <c r="E203" s="252">
        <f>(F124-D124)/D124*100</f>
        <v>-17.989620574328217</v>
      </c>
      <c r="F203" s="252">
        <f>(F124-E124)/E124*100</f>
        <v>-9.8566870410948404</v>
      </c>
      <c r="G203" s="251">
        <f>(H124-G124)/G124*100</f>
        <v>-31.013131849563074</v>
      </c>
      <c r="H203" s="252">
        <f>(J124-G124)/G124*100</f>
        <v>-51.658067959437815</v>
      </c>
      <c r="I203" s="252">
        <f>(J124-H124)/H124*100</f>
        <v>-29.925892656635973</v>
      </c>
      <c r="J203" s="252">
        <f>(J124-I124)/I124*100</f>
        <v>-24.520547945205465</v>
      </c>
      <c r="K203" s="251">
        <f>(L124-K124)/K124*100</f>
        <v>-44.089507522743176</v>
      </c>
      <c r="L203" s="252">
        <f>(N124-K124)/K124*100</f>
        <v>-54.213458055990607</v>
      </c>
      <c r="M203" s="252">
        <f>(N124-L124)/L124*100</f>
        <v>-18.107425072969313</v>
      </c>
      <c r="N203" s="253">
        <f>(N124-M124)/M124*100</f>
        <v>-12.676354673479088</v>
      </c>
    </row>
    <row r="204" spans="1:14" x14ac:dyDescent="0.3">
      <c r="A204" s="1258" t="s">
        <v>5</v>
      </c>
      <c r="B204" s="1259"/>
      <c r="C204" s="251">
        <f t="shared" ref="C204:C206" si="119">(D125-C125)/C125*100</f>
        <v>-49.335016455524993</v>
      </c>
      <c r="D204" s="252">
        <f t="shared" ref="D204:D206" si="120">(F125-C125)/C125*100</f>
        <v>-28.953457497249936</v>
      </c>
      <c r="E204" s="252">
        <f t="shared" ref="E204:E206" si="121">(F125-D125)/D125*100</f>
        <v>40.228097459823736</v>
      </c>
      <c r="F204" s="252">
        <f t="shared" ref="F204:F206" si="122">(F125-E125)/E125*100</f>
        <v>88.251095716103492</v>
      </c>
      <c r="G204" s="251">
        <f t="shared" ref="G204:G206" si="123">(H125-G125)/G125*100</f>
        <v>-23.333333333333325</v>
      </c>
      <c r="H204" s="252">
        <f t="shared" ref="H204:H206" si="124">(J125-G125)/G125*100</f>
        <v>-63.108108108108105</v>
      </c>
      <c r="I204" s="252">
        <f t="shared" ref="I204:I206" si="125">(J125-H125)/H125*100</f>
        <v>-51.880141010575798</v>
      </c>
      <c r="J204" s="252">
        <f t="shared" ref="J204:J206" si="126">(J125-I125)/I125*100</f>
        <v>-37.714987714987721</v>
      </c>
      <c r="K204" s="251">
        <f t="shared" ref="K204:K206" si="127">(L125-K125)/K125*100</f>
        <v>-36.682097876127727</v>
      </c>
      <c r="L204" s="252">
        <f t="shared" ref="L204:L206" si="128">(N125-K125)/K125*100</f>
        <v>-39.835766620266952</v>
      </c>
      <c r="M204" s="252">
        <f t="shared" ref="M204:M206" si="129">(N125-L125)/L125*100</f>
        <v>-4.9806905130393204</v>
      </c>
      <c r="N204" s="253">
        <f t="shared" ref="N204:N206" si="130">(N125-M125)/M125*100</f>
        <v>24.999227489030346</v>
      </c>
    </row>
    <row r="205" spans="1:14" x14ac:dyDescent="0.3">
      <c r="A205" s="1258" t="s">
        <v>6</v>
      </c>
      <c r="B205" s="1259"/>
      <c r="C205" s="251">
        <f t="shared" si="119"/>
        <v>-60.492421547000639</v>
      </c>
      <c r="D205" s="252">
        <f t="shared" si="120"/>
        <v>-67.359949832775925</v>
      </c>
      <c r="E205" s="252">
        <f t="shared" si="121"/>
        <v>-17.382812500000011</v>
      </c>
      <c r="F205" s="252">
        <f t="shared" si="122"/>
        <v>-14.227484472049689</v>
      </c>
      <c r="G205" s="251">
        <f t="shared" si="123"/>
        <v>-25.032765399737873</v>
      </c>
      <c r="H205" s="252">
        <f t="shared" si="124"/>
        <v>-52.795031055900623</v>
      </c>
      <c r="I205" s="252">
        <f t="shared" si="125"/>
        <v>-37.032532684706602</v>
      </c>
      <c r="J205" s="252">
        <f t="shared" si="126"/>
        <v>-26.403162055335972</v>
      </c>
      <c r="K205" s="251">
        <f t="shared" si="127"/>
        <v>-43.177239447692976</v>
      </c>
      <c r="L205" s="252">
        <f t="shared" si="128"/>
        <v>-62.304039469626879</v>
      </c>
      <c r="M205" s="252">
        <f t="shared" si="129"/>
        <v>-33.660455486542439</v>
      </c>
      <c r="N205" s="253">
        <f t="shared" si="130"/>
        <v>-19.891619407687454</v>
      </c>
    </row>
    <row r="206" spans="1:14" ht="15" thickBot="1" x14ac:dyDescent="0.35">
      <c r="A206" s="1260" t="s">
        <v>7</v>
      </c>
      <c r="B206" s="1261"/>
      <c r="C206" s="254">
        <f t="shared" si="119"/>
        <v>-49.379469347961617</v>
      </c>
      <c r="D206" s="255">
        <f t="shared" si="120"/>
        <v>-53.423143356091629</v>
      </c>
      <c r="E206" s="255">
        <f t="shared" si="121"/>
        <v>-7.9882094400114321</v>
      </c>
      <c r="F206" s="255">
        <f t="shared" si="122"/>
        <v>2.9937772369546907</v>
      </c>
      <c r="G206" s="254">
        <f t="shared" si="123"/>
        <v>-25.937435259995862</v>
      </c>
      <c r="H206" s="255">
        <f t="shared" si="124"/>
        <v>-53.192510801728275</v>
      </c>
      <c r="I206" s="255">
        <f t="shared" si="125"/>
        <v>-36.800069829354513</v>
      </c>
      <c r="J206" s="255">
        <f t="shared" si="126"/>
        <v>-27.600242125696621</v>
      </c>
      <c r="K206" s="254">
        <f t="shared" si="127"/>
        <v>-41.795644223134758</v>
      </c>
      <c r="L206" s="255">
        <f t="shared" si="128"/>
        <v>-51.911549807253031</v>
      </c>
      <c r="M206" s="255">
        <f t="shared" si="129"/>
        <v>-17.37998032810302</v>
      </c>
      <c r="N206" s="256">
        <f t="shared" si="130"/>
        <v>-8.0111530762445682</v>
      </c>
    </row>
    <row r="207" spans="1:14" ht="15" thickBot="1" x14ac:dyDescent="0.35"/>
    <row r="208" spans="1:14" ht="15" customHeight="1" thickBot="1" x14ac:dyDescent="0.35">
      <c r="A208" s="1256" t="s">
        <v>234</v>
      </c>
      <c r="B208" s="58"/>
      <c r="C208" s="1097" t="s">
        <v>1</v>
      </c>
      <c r="D208" s="1098"/>
      <c r="E208" s="1098"/>
      <c r="F208" s="1099"/>
      <c r="G208" s="1097" t="s">
        <v>2</v>
      </c>
      <c r="H208" s="1098"/>
      <c r="I208" s="1098"/>
      <c r="J208" s="1099"/>
      <c r="K208" s="1097" t="s">
        <v>3</v>
      </c>
      <c r="L208" s="1098"/>
      <c r="M208" s="1098"/>
      <c r="N208" s="1191"/>
    </row>
    <row r="209" spans="1:14" ht="53.25" customHeight="1" thickBot="1" x14ac:dyDescent="0.35">
      <c r="A209" s="1262"/>
      <c r="B209" s="59"/>
      <c r="C209" s="67" t="s">
        <v>32</v>
      </c>
      <c r="D209" s="67" t="s">
        <v>159</v>
      </c>
      <c r="E209" s="67" t="s">
        <v>160</v>
      </c>
      <c r="F209" s="69" t="s">
        <v>161</v>
      </c>
      <c r="G209" s="67" t="s">
        <v>32</v>
      </c>
      <c r="H209" s="67" t="s">
        <v>159</v>
      </c>
      <c r="I209" s="67" t="s">
        <v>160</v>
      </c>
      <c r="J209" s="69" t="s">
        <v>161</v>
      </c>
      <c r="K209" s="67" t="s">
        <v>32</v>
      </c>
      <c r="L209" s="67" t="s">
        <v>159</v>
      </c>
      <c r="M209" s="67" t="s">
        <v>160</v>
      </c>
      <c r="N209" s="69" t="s">
        <v>161</v>
      </c>
    </row>
    <row r="210" spans="1:14" x14ac:dyDescent="0.3">
      <c r="A210" s="1254" t="s">
        <v>4</v>
      </c>
      <c r="B210" s="1255"/>
      <c r="C210" s="251">
        <f>(D131-C131)/C131*100</f>
        <v>3.8640595903165771</v>
      </c>
      <c r="D210" s="252">
        <f>(F131-C131)/C131*100</f>
        <v>4.3283036600010423</v>
      </c>
      <c r="E210" s="252">
        <f>(F131-D131)/D131*100</f>
        <v>0.44697277529459084</v>
      </c>
      <c r="F210" s="252">
        <f>(F131-E131)/E131*100</f>
        <v>-0.39008533116618516</v>
      </c>
      <c r="G210" s="251">
        <f>(H131-G131)/G131*100</f>
        <v>4.3702329416615147</v>
      </c>
      <c r="H210" s="252">
        <f>(J131-G131)/G131*100</f>
        <v>2.4909516712795421</v>
      </c>
      <c r="I210" s="252">
        <f>(J131-H131)/H131*100</f>
        <v>-1.8005912389142704</v>
      </c>
      <c r="J210" s="252">
        <f>(J131-I131)/I131*100</f>
        <v>-2.1215043394406932</v>
      </c>
      <c r="K210" s="251">
        <f>(L131-K131)/K131*100</f>
        <v>4.0642076502732101</v>
      </c>
      <c r="L210" s="252">
        <f>(N131-K131)/K131*100</f>
        <v>3.694661458333337</v>
      </c>
      <c r="M210" s="252">
        <f>(N131-L131)/L131*100</f>
        <v>-0.35511363636361937</v>
      </c>
      <c r="N210" s="253">
        <f>(N131-M131)/M131*100</f>
        <v>-1.0245901639344135</v>
      </c>
    </row>
    <row r="211" spans="1:14" x14ac:dyDescent="0.3">
      <c r="A211" s="1258" t="s">
        <v>5</v>
      </c>
      <c r="B211" s="1259"/>
      <c r="C211" s="251">
        <f t="shared" ref="C211:C213" si="131">(D132-C132)/C132*100</f>
        <v>1.3133208255159428</v>
      </c>
      <c r="D211" s="252">
        <f t="shared" ref="D211:D213" si="132">(F132-C132)/C132*100</f>
        <v>-0.22172949002217923</v>
      </c>
      <c r="E211" s="252">
        <f t="shared" ref="E211:E213" si="133">(F132-D132)/D132*100</f>
        <v>-1.5151515151515167</v>
      </c>
      <c r="F211" s="252">
        <f t="shared" ref="F211:F213" si="134">(F132-E132)/E132*100</f>
        <v>-0.82644628099172812</v>
      </c>
      <c r="G211" s="251">
        <f t="shared" ref="G211:G213" si="135">(H132-G132)/G132*100</f>
        <v>0</v>
      </c>
      <c r="H211" s="252">
        <f t="shared" ref="H211:H213" si="136">(J132-G132)/G132*100</f>
        <v>-7.1428571428571379</v>
      </c>
      <c r="I211" s="252">
        <f t="shared" ref="I211:I213" si="137">(J132-H132)/H132*100</f>
        <v>-7.1428571428571379</v>
      </c>
      <c r="J211" s="252">
        <f t="shared" ref="J211:J213" si="138">(J132-I132)/I132*100</f>
        <v>-7.1428571428571379</v>
      </c>
      <c r="K211" s="251">
        <f t="shared" ref="K211:K213" si="139">(L132-K132)/K132*100</f>
        <v>2.0084224165856632</v>
      </c>
      <c r="L211" s="252">
        <f t="shared" ref="L211:L213" si="140">(N132-K132)/K132*100</f>
        <v>-2.8188286808976533</v>
      </c>
      <c r="M211" s="252">
        <f t="shared" ref="M211:M213" si="141">(N132-L132)/L132*100</f>
        <v>-4.732208363903144</v>
      </c>
      <c r="N211" s="253">
        <f t="shared" ref="N211:N213" si="142">(N132-M132)/M132*100</f>
        <v>-4.4670846394984371</v>
      </c>
    </row>
    <row r="212" spans="1:14" x14ac:dyDescent="0.3">
      <c r="A212" s="1258" t="s">
        <v>6</v>
      </c>
      <c r="B212" s="1259"/>
      <c r="C212" s="251">
        <f t="shared" si="131"/>
        <v>11.538461538461529</v>
      </c>
      <c r="D212" s="252">
        <f t="shared" si="132"/>
        <v>5.6680161943319671</v>
      </c>
      <c r="E212" s="252">
        <f t="shared" si="133"/>
        <v>-5.2631578947368496</v>
      </c>
      <c r="F212" s="252">
        <f t="shared" si="134"/>
        <v>12.781954887218037</v>
      </c>
      <c r="G212" s="251">
        <f t="shared" si="135"/>
        <v>9.5238095238095273</v>
      </c>
      <c r="H212" s="252">
        <f t="shared" si="136"/>
        <v>-9.5238095238095273</v>
      </c>
      <c r="I212" s="252">
        <f t="shared" si="137"/>
        <v>-17.391304347826093</v>
      </c>
      <c r="J212" s="252">
        <f t="shared" si="138"/>
        <v>-14.086956521739143</v>
      </c>
      <c r="K212" s="251">
        <f t="shared" si="139"/>
        <v>10.638297872340424</v>
      </c>
      <c r="L212" s="252">
        <f t="shared" si="140"/>
        <v>-2.5329280648429693</v>
      </c>
      <c r="M212" s="252">
        <f t="shared" si="141"/>
        <v>-11.904761904761912</v>
      </c>
      <c r="N212" s="253">
        <f t="shared" si="142"/>
        <v>-2.3291925465838661</v>
      </c>
    </row>
    <row r="213" spans="1:14" ht="15" thickBot="1" x14ac:dyDescent="0.35">
      <c r="A213" s="1260" t="s">
        <v>7</v>
      </c>
      <c r="B213" s="1261"/>
      <c r="C213" s="254">
        <f t="shared" si="131"/>
        <v>4.2356719863494892</v>
      </c>
      <c r="D213" s="255">
        <f t="shared" si="132"/>
        <v>3.1755141080822509</v>
      </c>
      <c r="E213" s="255">
        <f t="shared" si="133"/>
        <v>-1.0170777988614832</v>
      </c>
      <c r="F213" s="255">
        <f t="shared" si="134"/>
        <v>0.69992553983618133</v>
      </c>
      <c r="G213" s="254">
        <f t="shared" si="135"/>
        <v>4.7619047619047556</v>
      </c>
      <c r="H213" s="255">
        <f t="shared" si="136"/>
        <v>-2.040816326530603</v>
      </c>
      <c r="I213" s="255">
        <f t="shared" si="137"/>
        <v>-6.4935064935064792</v>
      </c>
      <c r="J213" s="255">
        <f t="shared" si="138"/>
        <v>-5.7675244010647662</v>
      </c>
      <c r="K213" s="254">
        <f t="shared" si="139"/>
        <v>4.6428144070838844</v>
      </c>
      <c r="L213" s="255">
        <f t="shared" si="140"/>
        <v>1.3334964521654022</v>
      </c>
      <c r="M213" s="255">
        <f t="shared" si="141"/>
        <v>-3.1624894395944825</v>
      </c>
      <c r="N213" s="256">
        <f t="shared" si="142"/>
        <v>-1.883439943141437</v>
      </c>
    </row>
    <row r="214" spans="1:14" ht="15" thickBot="1" x14ac:dyDescent="0.35">
      <c r="A214" s="11"/>
    </row>
    <row r="215" spans="1:14" ht="15" customHeight="1" thickBot="1" x14ac:dyDescent="0.35">
      <c r="A215" s="1256" t="s">
        <v>235</v>
      </c>
      <c r="B215" s="58"/>
      <c r="C215" s="1097" t="s">
        <v>1</v>
      </c>
      <c r="D215" s="1098"/>
      <c r="E215" s="1098"/>
      <c r="F215" s="1099"/>
      <c r="G215" s="1097" t="s">
        <v>2</v>
      </c>
      <c r="H215" s="1098"/>
      <c r="I215" s="1098"/>
      <c r="J215" s="1099"/>
      <c r="K215" s="1097" t="s">
        <v>3</v>
      </c>
      <c r="L215" s="1098"/>
      <c r="M215" s="1098"/>
      <c r="N215" s="1191"/>
    </row>
    <row r="216" spans="1:14" ht="66" customHeight="1" thickBot="1" x14ac:dyDescent="0.35">
      <c r="A216" s="1262"/>
      <c r="B216" s="59"/>
      <c r="C216" s="67" t="s">
        <v>32</v>
      </c>
      <c r="D216" s="67" t="s">
        <v>159</v>
      </c>
      <c r="E216" s="67" t="s">
        <v>160</v>
      </c>
      <c r="F216" s="69" t="s">
        <v>161</v>
      </c>
      <c r="G216" s="67" t="s">
        <v>32</v>
      </c>
      <c r="H216" s="67" t="s">
        <v>159</v>
      </c>
      <c r="I216" s="67" t="s">
        <v>160</v>
      </c>
      <c r="J216" s="69" t="s">
        <v>161</v>
      </c>
      <c r="K216" s="67" t="s">
        <v>32</v>
      </c>
      <c r="L216" s="67" t="s">
        <v>159</v>
      </c>
      <c r="M216" s="67" t="s">
        <v>160</v>
      </c>
      <c r="N216" s="69" t="s">
        <v>161</v>
      </c>
    </row>
    <row r="217" spans="1:14" x14ac:dyDescent="0.3">
      <c r="A217" s="1254" t="s">
        <v>4</v>
      </c>
      <c r="B217" s="1255"/>
      <c r="C217" s="251">
        <f>(D138-C138)/C138*100</f>
        <v>-50.066299530527644</v>
      </c>
      <c r="D217" s="252">
        <f>(F138-C138)/C138*100</f>
        <v>-59.231407293973945</v>
      </c>
      <c r="E217" s="252">
        <f>(F138-D138)/D138*100</f>
        <v>-18.354553492484534</v>
      </c>
      <c r="F217" s="252">
        <f>(F138-E138)/E138*100</f>
        <v>-9.5036741487045795</v>
      </c>
      <c r="G217" s="251">
        <f>(H138-G138)/G138*100</f>
        <v>-33.9017781161822</v>
      </c>
      <c r="H217" s="252">
        <f>(J138-G138)/G138*100</f>
        <v>-52.832975738570717</v>
      </c>
      <c r="I217" s="252">
        <f>(J138-H138)/H138*100</f>
        <v>-28.641008914981519</v>
      </c>
      <c r="J217" s="252">
        <f>(J138-I138)/I138*100</f>
        <v>-22.884540117416829</v>
      </c>
      <c r="K217" s="251">
        <f>(L138-K138)/K138*100</f>
        <v>-46.273081072068265</v>
      </c>
      <c r="L217" s="252">
        <f>(N138-K138)/K138*100</f>
        <v>-55.844841672579861</v>
      </c>
      <c r="M217" s="252">
        <f>(N138-L138)/L138*100</f>
        <v>-17.815576979858019</v>
      </c>
      <c r="N217" s="253">
        <f>(N138-M138)/M138*100</f>
        <v>-11.772383189767687</v>
      </c>
    </row>
    <row r="218" spans="1:14" x14ac:dyDescent="0.3">
      <c r="A218" s="1258" t="s">
        <v>5</v>
      </c>
      <c r="B218" s="1259"/>
      <c r="C218" s="251">
        <f t="shared" ref="C218:C220" si="143">(D139-C139)/C139*100</f>
        <v>-49.991784760731157</v>
      </c>
      <c r="D218" s="252">
        <f t="shared" ref="D218:D220" si="144">(F139-C139)/C139*100</f>
        <v>-28.795576291688256</v>
      </c>
      <c r="E218" s="252">
        <f t="shared" ref="E218:E220" si="145">(F139-D139)/D139*100</f>
        <v>42.385452805359506</v>
      </c>
      <c r="F218" s="252">
        <f t="shared" ref="F218:F220" si="146">(F139-E139)/E139*100</f>
        <v>89.819854847071028</v>
      </c>
      <c r="G218" s="251">
        <f t="shared" ref="G218:G220" si="147">(H139-G139)/G139*100</f>
        <v>-23.333333333333325</v>
      </c>
      <c r="H218" s="252">
        <f t="shared" ref="H218:H220" si="148">(J139-G139)/G139*100</f>
        <v>-60.270270270270267</v>
      </c>
      <c r="I218" s="252">
        <f t="shared" ref="I218:I220" si="149">(J139-H139)/H139*100</f>
        <v>-48.1786133960047</v>
      </c>
      <c r="J218" s="252">
        <f t="shared" ref="J218:J220" si="150">(J139-I139)/I139*100</f>
        <v>-32.923832923832919</v>
      </c>
      <c r="K218" s="251">
        <f t="shared" ref="K218:K220" si="151">(L139-K139)/K139*100</f>
        <v>-37.928750760116323</v>
      </c>
      <c r="L218" s="252">
        <f t="shared" ref="L218:L220" si="152">(N139-K139)/K139*100</f>
        <v>-38.090648051381429</v>
      </c>
      <c r="M218" s="252">
        <f t="shared" ref="M218:M220" si="153">(N139-L139)/L139*100</f>
        <v>-0.26082492820377079</v>
      </c>
      <c r="N218" s="253">
        <f t="shared" ref="N218:N220" si="154">(N139-M139)/M139*100</f>
        <v>30.844146247746302</v>
      </c>
    </row>
    <row r="219" spans="1:14" x14ac:dyDescent="0.3">
      <c r="A219" s="1258" t="s">
        <v>6</v>
      </c>
      <c r="B219" s="1259"/>
      <c r="C219" s="251">
        <f t="shared" si="143"/>
        <v>-64.579412421448851</v>
      </c>
      <c r="D219" s="252">
        <f t="shared" si="144"/>
        <v>-69.110757121439278</v>
      </c>
      <c r="E219" s="252">
        <f t="shared" si="145"/>
        <v>-12.792968750000016</v>
      </c>
      <c r="F219" s="252">
        <f t="shared" si="146"/>
        <v>-23.948369565217398</v>
      </c>
      <c r="G219" s="251">
        <f t="shared" si="147"/>
        <v>-31.551655364978064</v>
      </c>
      <c r="H219" s="252">
        <f t="shared" si="148"/>
        <v>-47.826086956521742</v>
      </c>
      <c r="I219" s="252">
        <f t="shared" si="149"/>
        <v>-23.776223776223773</v>
      </c>
      <c r="J219" s="252">
        <f t="shared" si="150"/>
        <v>-14.335664335664323</v>
      </c>
      <c r="K219" s="251">
        <f t="shared" si="151"/>
        <v>-48.640966423876357</v>
      </c>
      <c r="L219" s="252">
        <f t="shared" si="152"/>
        <v>-61.324414715719065</v>
      </c>
      <c r="M219" s="252">
        <f t="shared" si="153"/>
        <v>-24.695652173913043</v>
      </c>
      <c r="N219" s="253">
        <f t="shared" si="154"/>
        <v>-17.981244671781756</v>
      </c>
    </row>
    <row r="220" spans="1:14" ht="15" thickBot="1" x14ac:dyDescent="0.35">
      <c r="A220" s="1260" t="s">
        <v>7</v>
      </c>
      <c r="B220" s="1261"/>
      <c r="C220" s="254">
        <f t="shared" si="143"/>
        <v>-51.436461542006896</v>
      </c>
      <c r="D220" s="255">
        <f t="shared" si="144"/>
        <v>-54.856675979228505</v>
      </c>
      <c r="E220" s="255">
        <f t="shared" si="145"/>
        <v>-7.0427620099801009</v>
      </c>
      <c r="F220" s="255">
        <f t="shared" si="146"/>
        <v>2.2779080369936264</v>
      </c>
      <c r="G220" s="254">
        <f t="shared" si="147"/>
        <v>-29.303915475450594</v>
      </c>
      <c r="H220" s="255">
        <f t="shared" si="148"/>
        <v>-52.217354776764289</v>
      </c>
      <c r="I220" s="255">
        <f t="shared" si="149"/>
        <v>-32.41118578972636</v>
      </c>
      <c r="J220" s="255">
        <f t="shared" si="150"/>
        <v>-23.168995174821191</v>
      </c>
      <c r="K220" s="254">
        <f t="shared" si="151"/>
        <v>-44.378067326785278</v>
      </c>
      <c r="L220" s="255">
        <f t="shared" si="152"/>
        <v>-52.544368963477758</v>
      </c>
      <c r="M220" s="255">
        <f t="shared" si="153"/>
        <v>-14.681801304299235</v>
      </c>
      <c r="N220" s="256">
        <f t="shared" si="154"/>
        <v>-6.2453403681826067</v>
      </c>
    </row>
    <row r="221" spans="1:14" ht="15" thickBot="1" x14ac:dyDescent="0.35"/>
    <row r="222" spans="1:14" ht="15" customHeight="1" thickBot="1" x14ac:dyDescent="0.35">
      <c r="A222" s="1256" t="s">
        <v>236</v>
      </c>
      <c r="B222" s="58"/>
      <c r="C222" s="1097" t="s">
        <v>1</v>
      </c>
      <c r="D222" s="1098"/>
      <c r="E222" s="1098"/>
      <c r="F222" s="1099"/>
      <c r="G222" s="1097" t="s">
        <v>2</v>
      </c>
      <c r="H222" s="1098"/>
      <c r="I222" s="1098"/>
      <c r="J222" s="1099"/>
      <c r="K222" s="1097" t="s">
        <v>3</v>
      </c>
      <c r="L222" s="1098"/>
      <c r="M222" s="1098"/>
      <c r="N222" s="1191"/>
    </row>
    <row r="223" spans="1:14" ht="32.25" customHeight="1" thickBot="1" x14ac:dyDescent="0.35">
      <c r="A223" s="1262"/>
      <c r="B223" s="59"/>
      <c r="C223" s="67" t="s">
        <v>32</v>
      </c>
      <c r="D223" s="67" t="s">
        <v>159</v>
      </c>
      <c r="E223" s="67" t="s">
        <v>160</v>
      </c>
      <c r="F223" s="69" t="s">
        <v>161</v>
      </c>
      <c r="G223" s="67" t="s">
        <v>32</v>
      </c>
      <c r="H223" s="67" t="s">
        <v>159</v>
      </c>
      <c r="I223" s="67" t="s">
        <v>160</v>
      </c>
      <c r="J223" s="69" t="s">
        <v>161</v>
      </c>
      <c r="K223" s="67" t="s">
        <v>32</v>
      </c>
      <c r="L223" s="67" t="s">
        <v>159</v>
      </c>
      <c r="M223" s="67" t="s">
        <v>160</v>
      </c>
      <c r="N223" s="69" t="s">
        <v>161</v>
      </c>
    </row>
    <row r="224" spans="1:14" x14ac:dyDescent="0.3">
      <c r="A224" s="1254" t="s">
        <v>4</v>
      </c>
      <c r="B224" s="1255"/>
      <c r="C224" s="251">
        <f>(D145-C145)/C145*100</f>
        <v>-35.41908072614909</v>
      </c>
      <c r="D224" s="252">
        <f>(F145-C145)/C145*100</f>
        <v>-55.649867374005304</v>
      </c>
      <c r="E224" s="252">
        <f>(F145-D145)/D145*100</f>
        <v>-31.326259946949602</v>
      </c>
      <c r="F224" s="252">
        <f>(F145-E145)/E145*100</f>
        <v>0.64544650751547017</v>
      </c>
      <c r="G224" s="251">
        <f>(H145-G145)/G145*100</f>
        <v>-100</v>
      </c>
      <c r="H224" s="252">
        <f>(J145-G145)/G145*100</f>
        <v>-100</v>
      </c>
      <c r="I224" s="252" t="s">
        <v>36</v>
      </c>
      <c r="J224" s="252">
        <f>(J145-I145)/I145*100</f>
        <v>-100</v>
      </c>
      <c r="K224" s="251">
        <f>(L145-K145)/K145*100</f>
        <v>-45.783764870538846</v>
      </c>
      <c r="L224" s="252">
        <f>(N145-K145)/K145*100</f>
        <v>-63.598277212216139</v>
      </c>
      <c r="M224" s="252">
        <f>(N145-L145)/L145*100</f>
        <v>-32.858261550508992</v>
      </c>
      <c r="N224" s="253">
        <f>(N145-M145)/M145*100</f>
        <v>-25.55794831636647</v>
      </c>
    </row>
    <row r="225" spans="1:14" x14ac:dyDescent="0.3">
      <c r="A225" s="1258" t="s">
        <v>5</v>
      </c>
      <c r="B225" s="1259"/>
      <c r="C225" s="251">
        <f t="shared" ref="C225:C227" si="155">(D146-C146)/C146*100</f>
        <v>-100</v>
      </c>
      <c r="D225" s="252">
        <f t="shared" ref="D225:D227" si="156">(F146-C146)/C146*100</f>
        <v>-100</v>
      </c>
      <c r="E225" s="252" t="s">
        <v>36</v>
      </c>
      <c r="F225" s="252">
        <f>(F146-E146)/E146*100</f>
        <v>-100</v>
      </c>
      <c r="G225" s="251">
        <f t="shared" ref="G225:G227" si="157">(H146-G146)/G146*100</f>
        <v>-63.333333333333329</v>
      </c>
      <c r="H225" s="252">
        <f t="shared" ref="H225:H227" si="158">(J146-G146)/G146*100</f>
        <v>-68.783783783783775</v>
      </c>
      <c r="I225" s="252">
        <f t="shared" ref="I225:I227" si="159">(J146-H146)/H146*100</f>
        <v>-14.864864864864854</v>
      </c>
      <c r="J225" s="252">
        <v>0</v>
      </c>
      <c r="K225" s="251">
        <f t="shared" ref="K225:K227" si="160">(L146-K146)/K146*100</f>
        <v>-87.875295337981896</v>
      </c>
      <c r="L225" s="252">
        <f t="shared" ref="L225:L227" si="161">(N146-K146)/K146*100</f>
        <v>-89.7834320675925</v>
      </c>
      <c r="M225" s="252">
        <f t="shared" ref="M225:M227" si="162">(N146-L146)/L146*100</f>
        <v>-15.737593473827328</v>
      </c>
      <c r="N225" s="253">
        <f>(N146-M146)/M146*100</f>
        <v>3.7729435757987781</v>
      </c>
    </row>
    <row r="226" spans="1:14" x14ac:dyDescent="0.3">
      <c r="A226" s="1258" t="s">
        <v>6</v>
      </c>
      <c r="B226" s="1259"/>
      <c r="C226" s="251">
        <f t="shared" si="155"/>
        <v>-100</v>
      </c>
      <c r="D226" s="252">
        <f t="shared" si="156"/>
        <v>-100</v>
      </c>
      <c r="E226" s="252" t="s">
        <v>36</v>
      </c>
      <c r="F226" s="252" t="s">
        <v>36</v>
      </c>
      <c r="G226" s="251">
        <f t="shared" si="157"/>
        <v>-79.816513761467903</v>
      </c>
      <c r="H226" s="252">
        <f t="shared" si="158"/>
        <v>-100</v>
      </c>
      <c r="I226" s="252">
        <f t="shared" si="159"/>
        <v>-100</v>
      </c>
      <c r="J226" s="252">
        <v>0</v>
      </c>
      <c r="K226" s="251">
        <f t="shared" si="160"/>
        <v>-93.641262509622777</v>
      </c>
      <c r="L226" s="252">
        <f t="shared" si="161"/>
        <v>-100</v>
      </c>
      <c r="M226" s="252">
        <f t="shared" si="162"/>
        <v>-100</v>
      </c>
      <c r="N226" s="253">
        <v>0</v>
      </c>
    </row>
    <row r="227" spans="1:14" ht="15" thickBot="1" x14ac:dyDescent="0.35">
      <c r="A227" s="1260" t="s">
        <v>7</v>
      </c>
      <c r="B227" s="1261"/>
      <c r="C227" s="254">
        <f t="shared" si="155"/>
        <v>-81.096545669219807</v>
      </c>
      <c r="D227" s="255">
        <f t="shared" si="156"/>
        <v>-87.441096016366686</v>
      </c>
      <c r="E227" s="255">
        <f>(F148-D148)/D148*100</f>
        <v>-33.56291520125049</v>
      </c>
      <c r="F227" s="255">
        <f>(F148-E148)/E148*100</f>
        <v>-24.194021101992959</v>
      </c>
      <c r="G227" s="254">
        <f t="shared" si="157"/>
        <v>-73.068158276362141</v>
      </c>
      <c r="H227" s="255">
        <f t="shared" si="158"/>
        <v>-89.598335733717391</v>
      </c>
      <c r="I227" s="255">
        <f t="shared" si="159"/>
        <v>-61.3778204512722</v>
      </c>
      <c r="J227" s="255">
        <f>(J148-I148)/I148*100</f>
        <v>-7.4891982717234784</v>
      </c>
      <c r="K227" s="254">
        <f t="shared" si="160"/>
        <v>-79.029242775062173</v>
      </c>
      <c r="L227" s="255">
        <f t="shared" si="161"/>
        <v>-87.805042251484238</v>
      </c>
      <c r="M227" s="255">
        <f t="shared" si="162"/>
        <v>-41.847794918850717</v>
      </c>
      <c r="N227" s="256">
        <f>(N148-M148)/M148*100</f>
        <v>-19.958708493433491</v>
      </c>
    </row>
    <row r="228" spans="1:14" ht="15" thickBot="1" x14ac:dyDescent="0.35"/>
    <row r="229" spans="1:14" ht="15" customHeight="1" thickBot="1" x14ac:dyDescent="0.35">
      <c r="A229" s="1256" t="s">
        <v>244</v>
      </c>
      <c r="B229" s="58"/>
      <c r="C229" s="726" t="s">
        <v>1</v>
      </c>
      <c r="D229" s="727"/>
      <c r="E229" s="727"/>
      <c r="F229" s="729"/>
      <c r="G229" s="63" t="s">
        <v>2</v>
      </c>
      <c r="H229" s="30"/>
      <c r="I229" s="30"/>
      <c r="J229" s="64"/>
      <c r="K229" s="1206" t="s">
        <v>3</v>
      </c>
      <c r="L229" s="1098"/>
      <c r="M229" s="1098"/>
      <c r="N229" s="1191"/>
    </row>
    <row r="230" spans="1:14" ht="30.75" customHeight="1" thickBot="1" x14ac:dyDescent="0.35">
      <c r="A230" s="1262"/>
      <c r="B230" s="59"/>
      <c r="C230" s="67" t="s">
        <v>32</v>
      </c>
      <c r="D230" s="67" t="s">
        <v>159</v>
      </c>
      <c r="E230" s="67" t="s">
        <v>160</v>
      </c>
      <c r="F230" s="69" t="s">
        <v>161</v>
      </c>
      <c r="G230" s="67" t="s">
        <v>32</v>
      </c>
      <c r="H230" s="67" t="s">
        <v>159</v>
      </c>
      <c r="I230" s="67" t="s">
        <v>160</v>
      </c>
      <c r="J230" s="69" t="s">
        <v>161</v>
      </c>
      <c r="K230" s="67" t="s">
        <v>32</v>
      </c>
      <c r="L230" s="67" t="s">
        <v>159</v>
      </c>
      <c r="M230" s="67" t="s">
        <v>160</v>
      </c>
      <c r="N230" s="69" t="s">
        <v>161</v>
      </c>
    </row>
    <row r="231" spans="1:14" x14ac:dyDescent="0.3">
      <c r="A231" s="1254" t="s">
        <v>4</v>
      </c>
      <c r="B231" s="1255"/>
      <c r="C231" s="251">
        <f>(D152-C152)/C152*100</f>
        <v>29.33333333333335</v>
      </c>
      <c r="D231" s="252">
        <f>(F152-C152)/C152*100</f>
        <v>8.7850467289719703</v>
      </c>
      <c r="E231" s="252">
        <f>(F152-D152)/D152*100</f>
        <v>-15.887850467289727</v>
      </c>
      <c r="F231" s="252">
        <f>(F152-E152)/E152*100</f>
        <v>11.214953271028035</v>
      </c>
      <c r="G231" s="251">
        <f>(H152-G152)/G152*100</f>
        <v>-100</v>
      </c>
      <c r="H231" s="252">
        <f>(J152-G152)/G152*100</f>
        <v>-100</v>
      </c>
      <c r="I231" s="252" t="s">
        <v>36</v>
      </c>
      <c r="J231" s="252">
        <f>(J152-I152)/I152*100</f>
        <v>-100</v>
      </c>
      <c r="K231" s="251">
        <f>(L152-K152)/K152*100</f>
        <v>0.91074681238618038</v>
      </c>
      <c r="L231" s="252">
        <f>(N152-K152)/K152*100</f>
        <v>-17.559523809523803</v>
      </c>
      <c r="M231" s="252">
        <f>(N152-L152)/L152*100</f>
        <v>-18.303571428571441</v>
      </c>
      <c r="N231" s="253">
        <f>(N152-M152)/M152*100</f>
        <v>-15.625</v>
      </c>
    </row>
    <row r="232" spans="1:14" x14ac:dyDescent="0.3">
      <c r="A232" s="1258" t="s">
        <v>5</v>
      </c>
      <c r="B232" s="1259"/>
      <c r="C232" s="251">
        <f t="shared" ref="C232:C234" si="163">(D153-C153)/C153*100</f>
        <v>-100</v>
      </c>
      <c r="D232" s="252">
        <f t="shared" ref="D232:D234" si="164">(F153-C153)/C153*100</f>
        <v>-100</v>
      </c>
      <c r="E232" s="252" t="s">
        <v>36</v>
      </c>
      <c r="F232" s="252">
        <f t="shared" ref="F232:F234" si="165">(F153-E153)/E153*100</f>
        <v>-100</v>
      </c>
      <c r="G232" s="251">
        <f t="shared" ref="G232:G234" si="166">(H153-G153)/G153*100</f>
        <v>-52.173913043478272</v>
      </c>
      <c r="H232" s="252">
        <f t="shared" ref="H232:H234" si="167">(J153-G153)/G153*100</f>
        <v>-21.428571428571441</v>
      </c>
      <c r="I232" s="252">
        <f t="shared" ref="I232:I234" si="168">(J153-H153)/H153*100</f>
        <v>64.285714285714278</v>
      </c>
      <c r="J232" s="252" t="s">
        <v>36</v>
      </c>
      <c r="K232" s="251">
        <f t="shared" ref="K232:K234" si="169">(L153-K153)/K153*100</f>
        <v>-80.466472303206999</v>
      </c>
      <c r="L232" s="252">
        <f t="shared" ref="L232:L234" si="170">(N153-K153)/K153*100</f>
        <v>-83.497536945812811</v>
      </c>
      <c r="M232" s="252">
        <f t="shared" ref="M232:M234" si="171">(N153-L153)/L153*100</f>
        <v>-15.517241379310351</v>
      </c>
      <c r="N232" s="253">
        <f t="shared" ref="N232:N234" si="172">(N153-M153)/M153*100</f>
        <v>-20.689655172413794</v>
      </c>
    </row>
    <row r="233" spans="1:14" x14ac:dyDescent="0.3">
      <c r="A233" s="1258" t="s">
        <v>6</v>
      </c>
      <c r="B233" s="1259"/>
      <c r="C233" s="251">
        <f t="shared" si="163"/>
        <v>-100</v>
      </c>
      <c r="D233" s="252">
        <f t="shared" si="164"/>
        <v>-100</v>
      </c>
      <c r="E233" s="252" t="s">
        <v>36</v>
      </c>
      <c r="F233" s="252" t="s">
        <v>36</v>
      </c>
      <c r="G233" s="251">
        <f t="shared" si="166"/>
        <v>-70.512820512820511</v>
      </c>
      <c r="H233" s="252">
        <f t="shared" si="167"/>
        <v>-100</v>
      </c>
      <c r="I233" s="252">
        <f t="shared" si="168"/>
        <v>-100</v>
      </c>
      <c r="J233" s="252" t="s">
        <v>36</v>
      </c>
      <c r="K233" s="251">
        <f t="shared" si="169"/>
        <v>-87.619047619047635</v>
      </c>
      <c r="L233" s="252">
        <f t="shared" si="170"/>
        <v>-100</v>
      </c>
      <c r="M233" s="252">
        <f t="shared" si="171"/>
        <v>-100</v>
      </c>
      <c r="N233" s="253" t="s">
        <v>36</v>
      </c>
    </row>
    <row r="234" spans="1:14" ht="15" thickBot="1" x14ac:dyDescent="0.35">
      <c r="A234" s="1260" t="s">
        <v>7</v>
      </c>
      <c r="B234" s="1261"/>
      <c r="C234" s="254">
        <f t="shared" si="163"/>
        <v>-61.074800290486564</v>
      </c>
      <c r="D234" s="255">
        <f t="shared" si="164"/>
        <v>-72.179930795847753</v>
      </c>
      <c r="E234" s="255">
        <f t="shared" ref="E234" si="173">(F155-D155)/D155*100</f>
        <v>-28.52941176470588</v>
      </c>
      <c r="F234" s="255">
        <f t="shared" si="165"/>
        <v>-25.882352941176475</v>
      </c>
      <c r="G234" s="254">
        <f t="shared" si="166"/>
        <v>-61.904761904761905</v>
      </c>
      <c r="H234" s="255">
        <f t="shared" si="167"/>
        <v>-78.231292517006807</v>
      </c>
      <c r="I234" s="255">
        <f t="shared" si="168"/>
        <v>-42.857142857142847</v>
      </c>
      <c r="J234" s="255">
        <f t="shared" ref="J234" si="174">(J155-I155)/I155*100</f>
        <v>20.408163265306133</v>
      </c>
      <c r="K234" s="254">
        <f t="shared" si="169"/>
        <v>-62.297683275150753</v>
      </c>
      <c r="L234" s="255">
        <f t="shared" si="170"/>
        <v>-74.302401038286831</v>
      </c>
      <c r="M234" s="255">
        <f t="shared" si="171"/>
        <v>-31.840796019900502</v>
      </c>
      <c r="N234" s="256">
        <f t="shared" si="172"/>
        <v>-14.626865671641804</v>
      </c>
    </row>
    <row r="235" spans="1:14" ht="15" thickBot="1" x14ac:dyDescent="0.35"/>
    <row r="236" spans="1:14" ht="15" customHeight="1" thickBot="1" x14ac:dyDescent="0.35">
      <c r="A236" s="1256" t="s">
        <v>238</v>
      </c>
      <c r="B236" s="58"/>
      <c r="C236" s="1097" t="s">
        <v>1</v>
      </c>
      <c r="D236" s="1098"/>
      <c r="E236" s="1098"/>
      <c r="F236" s="1099"/>
      <c r="G236" s="1097" t="s">
        <v>2</v>
      </c>
      <c r="H236" s="1098"/>
      <c r="I236" s="1098"/>
      <c r="J236" s="1099"/>
      <c r="K236" s="1097" t="s">
        <v>3</v>
      </c>
      <c r="L236" s="1098"/>
      <c r="M236" s="1098"/>
      <c r="N236" s="1191"/>
    </row>
    <row r="237" spans="1:14" ht="34.5" customHeight="1" thickBot="1" x14ac:dyDescent="0.35">
      <c r="A237" s="1262"/>
      <c r="B237" s="59"/>
      <c r="C237" s="67" t="s">
        <v>32</v>
      </c>
      <c r="D237" s="67" t="s">
        <v>159</v>
      </c>
      <c r="E237" s="67" t="s">
        <v>160</v>
      </c>
      <c r="F237" s="69" t="s">
        <v>161</v>
      </c>
      <c r="G237" s="67" t="s">
        <v>32</v>
      </c>
      <c r="H237" s="67" t="s">
        <v>159</v>
      </c>
      <c r="I237" s="67" t="s">
        <v>160</v>
      </c>
      <c r="J237" s="69" t="s">
        <v>161</v>
      </c>
      <c r="K237" s="67" t="s">
        <v>32</v>
      </c>
      <c r="L237" s="67" t="s">
        <v>159</v>
      </c>
      <c r="M237" s="67" t="s">
        <v>160</v>
      </c>
      <c r="N237" s="69" t="s">
        <v>161</v>
      </c>
    </row>
    <row r="238" spans="1:14" x14ac:dyDescent="0.3">
      <c r="A238" s="1254" t="s">
        <v>4</v>
      </c>
      <c r="B238" s="1255"/>
      <c r="C238" s="251">
        <f>(D159-C159)/C159*100</f>
        <v>-32.728209089738634</v>
      </c>
      <c r="D238" s="252">
        <f>(F159-C159)/C159*100</f>
        <v>-1.4441497200117841</v>
      </c>
      <c r="E238" s="252">
        <f>(F159-D159)/D159*100</f>
        <v>46.503978779840857</v>
      </c>
      <c r="F238" s="252">
        <f>(F159-E159)/E159*100</f>
        <v>34.193928676687314</v>
      </c>
      <c r="G238" s="251">
        <f>(H159-G159)/G159*100</f>
        <v>-70.972738537794299</v>
      </c>
      <c r="H238" s="252">
        <f>(J159-G159)/G159*100</f>
        <v>-57.214611872146115</v>
      </c>
      <c r="I238" s="252">
        <f>(J159-H159)/H159*100</f>
        <v>47.397260273972606</v>
      </c>
      <c r="J238" s="252">
        <f>(J159-I159)/I159*100</f>
        <v>-29.205479452054806</v>
      </c>
      <c r="K238" s="251">
        <f>(L159-K159)/K159*100</f>
        <v>-52.56079426172149</v>
      </c>
      <c r="L238" s="252">
        <f>(N159-K159)/K159*100</f>
        <v>-27.196554424432261</v>
      </c>
      <c r="M238" s="252">
        <f>(N159-L159)/L159*100</f>
        <v>53.466830741693705</v>
      </c>
      <c r="N238" s="253">
        <f>(N159-M159)/M159*100</f>
        <v>8.2793479034669399</v>
      </c>
    </row>
    <row r="239" spans="1:14" x14ac:dyDescent="0.3">
      <c r="A239" s="1258" t="s">
        <v>5</v>
      </c>
      <c r="B239" s="1259"/>
      <c r="C239" s="251" t="s">
        <v>36</v>
      </c>
      <c r="D239" s="252" t="s">
        <v>36</v>
      </c>
      <c r="E239" s="252">
        <f t="shared" ref="E239:E241" si="175">(F160-D160)/D160*100</f>
        <v>-15.863141524105759</v>
      </c>
      <c r="F239" s="252" t="s">
        <v>36</v>
      </c>
      <c r="G239" s="251" t="s">
        <v>36</v>
      </c>
      <c r="H239" s="252" t="s">
        <v>36</v>
      </c>
      <c r="I239" s="252" t="s">
        <v>36</v>
      </c>
      <c r="J239" s="252" t="s">
        <v>36</v>
      </c>
      <c r="K239" s="251" t="s">
        <v>36</v>
      </c>
      <c r="L239" s="252" t="s">
        <v>36</v>
      </c>
      <c r="M239" s="252">
        <f t="shared" ref="M239:M241" si="176">(N160-L160)/L160*100</f>
        <v>-15.737593473827328</v>
      </c>
      <c r="N239" s="253" t="s">
        <v>36</v>
      </c>
    </row>
    <row r="240" spans="1:14" x14ac:dyDescent="0.3">
      <c r="A240" s="1258" t="s">
        <v>6</v>
      </c>
      <c r="B240" s="1259"/>
      <c r="C240" s="251">
        <f t="shared" ref="C240:C241" si="177">(D161-C161)/C161*100</f>
        <v>-35.800185013876032</v>
      </c>
      <c r="D240" s="252">
        <f t="shared" ref="D240:D241" si="178">(F161-C161)/C161*100</f>
        <v>41.440217391304337</v>
      </c>
      <c r="E240" s="252">
        <f t="shared" si="175"/>
        <v>120.31249999999996</v>
      </c>
      <c r="F240" s="252">
        <f t="shared" ref="F240:F241" si="179">(F161-E161)/E161*100</f>
        <v>50.101902173913061</v>
      </c>
      <c r="G240" s="251">
        <f t="shared" ref="G240:G241" si="180">(H161-G161)/G161*100</f>
        <v>-39.449541284403665</v>
      </c>
      <c r="H240" s="252">
        <f t="shared" ref="H240:H241" si="181">(J161-G161)/G161*100</f>
        <v>-100</v>
      </c>
      <c r="I240" s="252">
        <f t="shared" ref="I240:I241" si="182">(J161-H161)/H161*100</f>
        <v>-100</v>
      </c>
      <c r="J240" s="252">
        <f t="shared" ref="J240:J241" si="183">(J161-I161)/I161*100</f>
        <v>-100</v>
      </c>
      <c r="K240" s="251">
        <f t="shared" ref="K240:K241" si="184">(L161-K161)/K161*100</f>
        <v>-36.41262509622787</v>
      </c>
      <c r="L240" s="252">
        <f t="shared" ref="L240:L241" si="185">(N161-K161)/K161*100</f>
        <v>-28.173913043478265</v>
      </c>
      <c r="M240" s="252">
        <f t="shared" si="176"/>
        <v>12.95652173913043</v>
      </c>
      <c r="N240" s="253">
        <f t="shared" ref="N240:N241" si="186">(N161-M161)/M161*100</f>
        <v>-0.40579710144927739</v>
      </c>
    </row>
    <row r="241" spans="1:14" ht="15" thickBot="1" x14ac:dyDescent="0.35">
      <c r="A241" s="1260" t="s">
        <v>7</v>
      </c>
      <c r="B241" s="1261"/>
      <c r="C241" s="254">
        <f t="shared" si="177"/>
        <v>-19.660319094184246</v>
      </c>
      <c r="D241" s="255">
        <f t="shared" si="178"/>
        <v>22.000781555295049</v>
      </c>
      <c r="E241" s="255">
        <f t="shared" si="175"/>
        <v>51.85619382571317</v>
      </c>
      <c r="F241" s="255">
        <f t="shared" si="179"/>
        <v>51.611957796014082</v>
      </c>
      <c r="G241" s="254">
        <f t="shared" si="180"/>
        <v>-65.373346355322738</v>
      </c>
      <c r="H241" s="255">
        <f t="shared" si="181"/>
        <v>-64.33715108703106</v>
      </c>
      <c r="I241" s="255">
        <f t="shared" si="182"/>
        <v>2.9924787966074557</v>
      </c>
      <c r="J241" s="255">
        <f t="shared" si="183"/>
        <v>-38.326132181148978</v>
      </c>
      <c r="K241" s="254">
        <f t="shared" si="184"/>
        <v>-42.580069503146426</v>
      </c>
      <c r="L241" s="255">
        <f t="shared" si="185"/>
        <v>-19.861706224039189</v>
      </c>
      <c r="M241" s="255">
        <f t="shared" si="176"/>
        <v>39.565292194758293</v>
      </c>
      <c r="N241" s="256">
        <f t="shared" si="186"/>
        <v>14.344702152237859</v>
      </c>
    </row>
    <row r="242" spans="1:14" ht="15" thickBot="1" x14ac:dyDescent="0.35">
      <c r="A242" s="21"/>
    </row>
    <row r="243" spans="1:14" ht="15" customHeight="1" thickBot="1" x14ac:dyDescent="0.35">
      <c r="A243" s="1256" t="s">
        <v>239</v>
      </c>
      <c r="B243" s="58"/>
      <c r="C243" s="1097" t="s">
        <v>1</v>
      </c>
      <c r="D243" s="1098"/>
      <c r="E243" s="1098"/>
      <c r="F243" s="1099"/>
      <c r="G243" s="1097" t="s">
        <v>2</v>
      </c>
      <c r="H243" s="1098"/>
      <c r="I243" s="1098"/>
      <c r="J243" s="1099"/>
      <c r="K243" s="1097" t="s">
        <v>3</v>
      </c>
      <c r="L243" s="1098"/>
      <c r="M243" s="1098"/>
      <c r="N243" s="1191"/>
    </row>
    <row r="244" spans="1:14" ht="34.5" customHeight="1" thickBot="1" x14ac:dyDescent="0.35">
      <c r="A244" s="1262"/>
      <c r="B244" s="59"/>
      <c r="C244" s="67" t="s">
        <v>32</v>
      </c>
      <c r="D244" s="67" t="s">
        <v>159</v>
      </c>
      <c r="E244" s="67" t="s">
        <v>160</v>
      </c>
      <c r="F244" s="69" t="s">
        <v>161</v>
      </c>
      <c r="G244" s="67" t="s">
        <v>32</v>
      </c>
      <c r="H244" s="67" t="s">
        <v>159</v>
      </c>
      <c r="I244" s="67" t="s">
        <v>160</v>
      </c>
      <c r="J244" s="69" t="s">
        <v>161</v>
      </c>
      <c r="K244" s="67" t="s">
        <v>32</v>
      </c>
      <c r="L244" s="67" t="s">
        <v>159</v>
      </c>
      <c r="M244" s="67" t="s">
        <v>160</v>
      </c>
      <c r="N244" s="69" t="s">
        <v>161</v>
      </c>
    </row>
    <row r="245" spans="1:14" x14ac:dyDescent="0.3">
      <c r="A245" s="1254" t="s">
        <v>4</v>
      </c>
      <c r="B245" s="1255"/>
      <c r="C245" s="251">
        <f>(D166-C166)/C166*100</f>
        <v>34.7222222222222</v>
      </c>
      <c r="D245" s="252">
        <f>(F166-C166)/C166*100</f>
        <v>141.74454828660436</v>
      </c>
      <c r="E245" s="252">
        <f>(F166-D166)/D166*100</f>
        <v>79.43925233644859</v>
      </c>
      <c r="F245" s="252">
        <f>(F166-E166)/E166*100</f>
        <v>48.286604361370699</v>
      </c>
      <c r="G245" s="251">
        <f>(H166-G166)/G166*100</f>
        <v>-56.084656084656089</v>
      </c>
      <c r="H245" s="252">
        <f>(J166-G166)/G166*100</f>
        <v>-9.2896174863387859</v>
      </c>
      <c r="I245" s="252">
        <f>(J166-H166)/H166*100</f>
        <v>106.55737704918033</v>
      </c>
      <c r="J245" s="252">
        <f>(J166-I166)/I166*100</f>
        <v>-8.1967213114754003</v>
      </c>
      <c r="K245" s="251">
        <f>(L166-K166)/K166*100</f>
        <v>-11.703096539162095</v>
      </c>
      <c r="L245" s="252">
        <f>(N166-K166)/K166*100</f>
        <v>64.880952380952394</v>
      </c>
      <c r="M245" s="252">
        <f>(N166-L166)/L166*100</f>
        <v>86.734693877550995</v>
      </c>
      <c r="N245" s="253">
        <f>(N166-M166)/M166*100</f>
        <v>22.72727272727273</v>
      </c>
    </row>
    <row r="246" spans="1:14" x14ac:dyDescent="0.3">
      <c r="A246" s="1258" t="s">
        <v>5</v>
      </c>
      <c r="B246" s="1259"/>
      <c r="C246" s="251" t="s">
        <v>36</v>
      </c>
      <c r="D246" s="252" t="s">
        <v>36</v>
      </c>
      <c r="E246" s="252">
        <f t="shared" ref="E246:E248" si="187">(F167-D167)/D167*100</f>
        <v>-40.909090909090907</v>
      </c>
      <c r="F246" s="252" t="s">
        <v>36</v>
      </c>
      <c r="G246" s="251" t="s">
        <v>36</v>
      </c>
      <c r="H246" s="252" t="s">
        <v>36</v>
      </c>
      <c r="I246" s="252" t="s">
        <v>36</v>
      </c>
      <c r="J246" s="252" t="s">
        <v>36</v>
      </c>
      <c r="K246" s="251" t="s">
        <v>36</v>
      </c>
      <c r="L246" s="252" t="s">
        <v>36</v>
      </c>
      <c r="M246" s="252">
        <f t="shared" ref="M246:M248" si="188">(N167-L167)/L167*100</f>
        <v>-15.517241379310351</v>
      </c>
      <c r="N246" s="253" t="s">
        <v>36</v>
      </c>
    </row>
    <row r="247" spans="1:14" x14ac:dyDescent="0.3">
      <c r="A247" s="1258" t="s">
        <v>6</v>
      </c>
      <c r="B247" s="1259"/>
      <c r="C247" s="251">
        <f t="shared" ref="C247:C248" si="189">(D168-C168)/C168*100</f>
        <v>81.250000000000014</v>
      </c>
      <c r="D247" s="252">
        <f t="shared" ref="D247:D248" si="190">(F168-C168)/C168*100</f>
        <v>357.89473684210526</v>
      </c>
      <c r="E247" s="252">
        <f t="shared" si="187"/>
        <v>152.63157894736841</v>
      </c>
      <c r="F247" s="252">
        <f t="shared" ref="F247:F248" si="191">(F168-E168)/E168*100</f>
        <v>97.368421052631575</v>
      </c>
      <c r="G247" s="251">
        <f t="shared" ref="G247:G248" si="192">(H168-G168)/G168*100</f>
        <v>-11.538461538461531</v>
      </c>
      <c r="H247" s="252">
        <f t="shared" ref="H247:H248" si="193">(J168-G168)/G168*100</f>
        <v>-100</v>
      </c>
      <c r="I247" s="252">
        <f t="shared" ref="I247:I248" si="194">(J168-H168)/H168*100</f>
        <v>-100</v>
      </c>
      <c r="J247" s="252">
        <f t="shared" ref="J247:J248" si="195">(J168-I168)/I168*100</f>
        <v>-100</v>
      </c>
      <c r="K247" s="251">
        <f t="shared" ref="K247:K248" si="196">(L168-K168)/K168*100</f>
        <v>23.809523809523807</v>
      </c>
      <c r="L247" s="252">
        <f t="shared" ref="L247:L248" si="197">(N168-K168)/K168*100</f>
        <v>85.714285714285694</v>
      </c>
      <c r="M247" s="252">
        <f t="shared" si="188"/>
        <v>49.999999999999986</v>
      </c>
      <c r="N247" s="253">
        <f t="shared" ref="N247:N248" si="198">(N168-M168)/M168*100</f>
        <v>21.428571428571431</v>
      </c>
    </row>
    <row r="248" spans="1:14" ht="15" thickBot="1" x14ac:dyDescent="0.35">
      <c r="A248" s="1260" t="s">
        <v>7</v>
      </c>
      <c r="B248" s="1261"/>
      <c r="C248" s="254">
        <f t="shared" si="189"/>
        <v>65.432098765432102</v>
      </c>
      <c r="D248" s="255">
        <f t="shared" si="190"/>
        <v>170.25210084033614</v>
      </c>
      <c r="E248" s="255">
        <f t="shared" si="187"/>
        <v>63.361344537815135</v>
      </c>
      <c r="F248" s="255">
        <f t="shared" si="191"/>
        <v>48.235294117647051</v>
      </c>
      <c r="G248" s="254">
        <f t="shared" si="192"/>
        <v>-51.020408163265309</v>
      </c>
      <c r="H248" s="255">
        <f t="shared" si="193"/>
        <v>-25.364431486880463</v>
      </c>
      <c r="I248" s="255">
        <f t="shared" si="194"/>
        <v>52.380952380952394</v>
      </c>
      <c r="J248" s="255">
        <f t="shared" si="195"/>
        <v>-19.727891156462594</v>
      </c>
      <c r="K248" s="254">
        <f t="shared" si="196"/>
        <v>3.232533889468193</v>
      </c>
      <c r="L248" s="255">
        <f t="shared" si="197"/>
        <v>68.869936034115142</v>
      </c>
      <c r="M248" s="255">
        <f t="shared" si="188"/>
        <v>63.582089552238806</v>
      </c>
      <c r="N248" s="256">
        <f t="shared" si="198"/>
        <v>21.961620469083147</v>
      </c>
    </row>
    <row r="249" spans="1:14" ht="15" thickBot="1" x14ac:dyDescent="0.35"/>
    <row r="250" spans="1:14" ht="15" customHeight="1" thickBot="1" x14ac:dyDescent="0.35">
      <c r="A250" s="1256" t="s">
        <v>240</v>
      </c>
      <c r="B250" s="58"/>
      <c r="C250" s="726" t="s">
        <v>1</v>
      </c>
      <c r="D250" s="727"/>
      <c r="E250" s="727"/>
      <c r="F250" s="728"/>
      <c r="G250" s="1097" t="s">
        <v>2</v>
      </c>
      <c r="H250" s="1098"/>
      <c r="I250" s="1098"/>
      <c r="J250" s="1099"/>
      <c r="K250" s="1097" t="s">
        <v>3</v>
      </c>
      <c r="L250" s="1098"/>
      <c r="M250" s="1098"/>
      <c r="N250" s="1191"/>
    </row>
    <row r="251" spans="1:14" ht="31.5" customHeight="1" thickBot="1" x14ac:dyDescent="0.35">
      <c r="A251" s="1262"/>
      <c r="B251" s="59"/>
      <c r="C251" s="67" t="s">
        <v>32</v>
      </c>
      <c r="D251" s="67" t="s">
        <v>159</v>
      </c>
      <c r="E251" s="67" t="s">
        <v>160</v>
      </c>
      <c r="F251" s="69" t="s">
        <v>161</v>
      </c>
      <c r="G251" s="67" t="s">
        <v>32</v>
      </c>
      <c r="H251" s="67" t="s">
        <v>159</v>
      </c>
      <c r="I251" s="67" t="s">
        <v>160</v>
      </c>
      <c r="J251" s="69" t="s">
        <v>161</v>
      </c>
      <c r="K251" s="67" t="s">
        <v>32</v>
      </c>
      <c r="L251" s="67" t="s">
        <v>159</v>
      </c>
      <c r="M251" s="67" t="s">
        <v>160</v>
      </c>
      <c r="N251" s="69" t="s">
        <v>161</v>
      </c>
    </row>
    <row r="252" spans="1:14" x14ac:dyDescent="0.3">
      <c r="A252" s="1254" t="s">
        <v>4</v>
      </c>
      <c r="B252" s="1255"/>
      <c r="C252" s="251">
        <f>(D173-C173)/C173*100</f>
        <v>-31.476640886757039</v>
      </c>
      <c r="D252" s="252">
        <f>(F173-C173)/C173*100</f>
        <v>-51.868073119075518</v>
      </c>
      <c r="E252" s="252">
        <f>(F173-D173)/D173*100</f>
        <v>-29.758366338432467</v>
      </c>
      <c r="F252" s="252">
        <f>(F173-E173)/E173*100</f>
        <v>-9.0944354125666695</v>
      </c>
      <c r="G252" s="251">
        <f>(H173-G173)/G173*100</f>
        <v>-15.557057564492508</v>
      </c>
      <c r="H252" s="252">
        <f>(J173-G173)/G173*100</f>
        <v>-53.325031133250313</v>
      </c>
      <c r="I252" s="252">
        <f>(J173-H173)/H173*100</f>
        <v>-44.726027397260268</v>
      </c>
      <c r="J252" s="252">
        <f>(J173-I173)/I173*100</f>
        <v>-37.534246575342465</v>
      </c>
      <c r="K252" s="251">
        <f>(L173-K173)/K173*100</f>
        <v>-28.243218211007282</v>
      </c>
      <c r="L252" s="252">
        <f>(N173-K173)/K173*100</f>
        <v>-51.056507176088907</v>
      </c>
      <c r="M252" s="252">
        <f>(N173-L173)/L173*100</f>
        <v>-31.792519670358349</v>
      </c>
      <c r="N252" s="253">
        <f>(N173-M173)/M173*100</f>
        <v>-17.286609240407198</v>
      </c>
    </row>
    <row r="253" spans="1:14" x14ac:dyDescent="0.3">
      <c r="A253" s="1258" t="s">
        <v>5</v>
      </c>
      <c r="B253" s="1259"/>
      <c r="C253" s="251">
        <f t="shared" ref="C253:C255" si="199">(D174-C174)/C174*100</f>
        <v>-28.499959816764449</v>
      </c>
      <c r="D253" s="252">
        <f t="shared" ref="D253:D255" si="200">(F174-C174)/C174*100</f>
        <v>-17.678680100074381</v>
      </c>
      <c r="E253" s="252">
        <f t="shared" ref="E253:E255" si="201">(F174-D174)/D174*100</f>
        <v>15.134648440697385</v>
      </c>
      <c r="F253" s="252">
        <f t="shared" ref="F253:F255" si="202">(F174-E174)/E174*100</f>
        <v>68.249416796267496</v>
      </c>
      <c r="G253" s="251">
        <f t="shared" ref="G253:G255" si="203">(H174-G174)/G174*100</f>
        <v>-41.333333333333336</v>
      </c>
      <c r="H253" s="252">
        <f t="shared" ref="H253:H255" si="204">(J174-G174)/G174*100</f>
        <v>-50.054054054054056</v>
      </c>
      <c r="I253" s="252">
        <f t="shared" ref="I253:I255" si="205">(J174-H174)/H174*100</f>
        <v>-14.864864864864854</v>
      </c>
      <c r="J253" s="252">
        <f t="shared" ref="J253:J255" si="206">(J174-I174)/I174*100</f>
        <v>40.54054054054054</v>
      </c>
      <c r="K253" s="251">
        <f t="shared" ref="K253:K255" si="207">(L174-K174)/K174*100</f>
        <v>-30.558509662987277</v>
      </c>
      <c r="L253" s="252">
        <f t="shared" ref="L253:L255" si="208">(N174-K174)/K174*100</f>
        <v>-26.316873699606528</v>
      </c>
      <c r="M253" s="252">
        <f t="shared" ref="M253:M255" si="209">(N174-L174)/L174*100</f>
        <v>6.1082156255507769</v>
      </c>
      <c r="N253" s="253">
        <f t="shared" ref="N253:N255" si="210">(N174-M174)/M174*100</f>
        <v>60.376367344416273</v>
      </c>
    </row>
    <row r="254" spans="1:14" x14ac:dyDescent="0.3">
      <c r="A254" s="1258" t="s">
        <v>6</v>
      </c>
      <c r="B254" s="1259"/>
      <c r="C254" s="251">
        <f t="shared" si="199"/>
        <v>-51.850138760407042</v>
      </c>
      <c r="D254" s="252">
        <f t="shared" si="200"/>
        <v>-52.853260869565219</v>
      </c>
      <c r="E254" s="252">
        <f t="shared" si="201"/>
        <v>-2.0833333333333299</v>
      </c>
      <c r="F254" s="252">
        <f t="shared" si="202"/>
        <v>33.423913043478265</v>
      </c>
      <c r="G254" s="251">
        <f t="shared" si="203"/>
        <v>-54.587155963302749</v>
      </c>
      <c r="H254" s="252">
        <f t="shared" si="204"/>
        <v>-60.869565217391312</v>
      </c>
      <c r="I254" s="252">
        <f t="shared" si="205"/>
        <v>-13.833992094861685</v>
      </c>
      <c r="J254" s="252">
        <f t="shared" si="206"/>
        <v>-16.996047430830057</v>
      </c>
      <c r="K254" s="251">
        <f t="shared" si="207"/>
        <v>-52.309468822170899</v>
      </c>
      <c r="L254" s="252">
        <f t="shared" si="208"/>
        <v>-58.101449275362313</v>
      </c>
      <c r="M254" s="252">
        <f t="shared" si="209"/>
        <v>-12.144927536231876</v>
      </c>
      <c r="N254" s="253">
        <f t="shared" si="210"/>
        <v>7.2552954292084841</v>
      </c>
    </row>
    <row r="255" spans="1:14" ht="15" thickBot="1" x14ac:dyDescent="0.35">
      <c r="A255" s="1260" t="s">
        <v>7</v>
      </c>
      <c r="B255" s="1261"/>
      <c r="C255" s="254">
        <f t="shared" si="199"/>
        <v>-32.706933942137233</v>
      </c>
      <c r="D255" s="255">
        <f t="shared" si="200"/>
        <v>-45.256059558521457</v>
      </c>
      <c r="E255" s="255">
        <f t="shared" si="201"/>
        <v>-18.648467593367943</v>
      </c>
      <c r="F255" s="255">
        <f t="shared" si="202"/>
        <v>8.2942555685814838</v>
      </c>
      <c r="G255" s="254">
        <f t="shared" si="203"/>
        <v>-27.125604747803411</v>
      </c>
      <c r="H255" s="255">
        <f t="shared" si="204"/>
        <v>-53.49844210367776</v>
      </c>
      <c r="I255" s="255">
        <f t="shared" si="205"/>
        <v>-36.18944248471059</v>
      </c>
      <c r="J255" s="255">
        <f t="shared" si="206"/>
        <v>-25.204032645223229</v>
      </c>
      <c r="K255" s="254">
        <f t="shared" si="207"/>
        <v>-31.096083403775705</v>
      </c>
      <c r="L255" s="255">
        <f t="shared" si="208"/>
        <v>-46.574470816026121</v>
      </c>
      <c r="M255" s="255">
        <f t="shared" si="209"/>
        <v>-22.463726558467624</v>
      </c>
      <c r="N255" s="256">
        <f t="shared" si="210"/>
        <v>-2.2396439614454997</v>
      </c>
    </row>
    <row r="256" spans="1:14" ht="15" thickBot="1" x14ac:dyDescent="0.35"/>
    <row r="257" spans="1:14" ht="15" customHeight="1" thickBot="1" x14ac:dyDescent="0.35">
      <c r="A257" s="1256" t="s">
        <v>241</v>
      </c>
      <c r="B257" s="58"/>
      <c r="C257" s="1097" t="s">
        <v>1</v>
      </c>
      <c r="D257" s="1098"/>
      <c r="E257" s="1098"/>
      <c r="F257" s="1099"/>
      <c r="G257" s="1097" t="s">
        <v>2</v>
      </c>
      <c r="H257" s="1098"/>
      <c r="I257" s="1098"/>
      <c r="J257" s="1099"/>
      <c r="K257" s="1097" t="s">
        <v>3</v>
      </c>
      <c r="L257" s="1098"/>
      <c r="M257" s="1098"/>
      <c r="N257" s="1191"/>
    </row>
    <row r="258" spans="1:14" ht="32.25" customHeight="1" thickBot="1" x14ac:dyDescent="0.35">
      <c r="A258" s="1262"/>
      <c r="B258" s="59"/>
      <c r="C258" s="67" t="s">
        <v>32</v>
      </c>
      <c r="D258" s="67" t="s">
        <v>159</v>
      </c>
      <c r="E258" s="67" t="s">
        <v>160</v>
      </c>
      <c r="F258" s="69" t="s">
        <v>161</v>
      </c>
      <c r="G258" s="67" t="s">
        <v>32</v>
      </c>
      <c r="H258" s="67" t="s">
        <v>159</v>
      </c>
      <c r="I258" s="67" t="s">
        <v>160</v>
      </c>
      <c r="J258" s="69" t="s">
        <v>161</v>
      </c>
      <c r="K258" s="67" t="s">
        <v>32</v>
      </c>
      <c r="L258" s="67" t="s">
        <v>159</v>
      </c>
      <c r="M258" s="67" t="s">
        <v>160</v>
      </c>
      <c r="N258" s="69" t="s">
        <v>161</v>
      </c>
    </row>
    <row r="259" spans="1:14" x14ac:dyDescent="0.3">
      <c r="A259" s="1254" t="s">
        <v>4</v>
      </c>
      <c r="B259" s="1255"/>
      <c r="C259" s="251">
        <f>(D180-C180)/C180*100</f>
        <v>37.228682170542626</v>
      </c>
      <c r="D259" s="252">
        <f>(F180-C180)/C180*100</f>
        <v>18.061291023690494</v>
      </c>
      <c r="E259" s="252">
        <f>(F180-D180)/D180*100</f>
        <v>-13.96748175649725</v>
      </c>
      <c r="F259" s="252">
        <f>(F180-E180)/E180*100</f>
        <v>0.45221585770272116</v>
      </c>
      <c r="G259" s="251">
        <f>(H180-G180)/G180*100</f>
        <v>27.753727753727759</v>
      </c>
      <c r="H259" s="252">
        <f>(J180-G180)/G180*100</f>
        <v>-1.0432190760059512</v>
      </c>
      <c r="I259" s="252">
        <f>(J180-H180)/H180*100</f>
        <v>-22.540983606557372</v>
      </c>
      <c r="J259" s="252">
        <f>(J180-I180)/I180*100</f>
        <v>-18.99710703953712</v>
      </c>
      <c r="K259" s="251">
        <f>(L180-K180)/K180*100</f>
        <v>33.558341369334613</v>
      </c>
      <c r="L259" s="252">
        <f>(N180-K180)/K180*100</f>
        <v>10.844337735094026</v>
      </c>
      <c r="M259" s="252">
        <f>(N180-L180)/L180*100</f>
        <v>-17.006802721088441</v>
      </c>
      <c r="N259" s="253">
        <f>(N180-M180)/M180*100</f>
        <v>-6.2500000000000053</v>
      </c>
    </row>
    <row r="260" spans="1:14" x14ac:dyDescent="0.3">
      <c r="A260" s="1258" t="s">
        <v>5</v>
      </c>
      <c r="B260" s="1259"/>
      <c r="C260" s="251">
        <f t="shared" ref="C260:C262" si="211">(D181-C181)/C181*100</f>
        <v>42.976588628762528</v>
      </c>
      <c r="D260" s="252">
        <f t="shared" ref="D260:D262" si="212">(F181-C181)/C181*100</f>
        <v>15.612648221343889</v>
      </c>
      <c r="E260" s="252">
        <f t="shared" ref="E260:E262" si="213">(F181-D181)/D181*100</f>
        <v>-19.138755980861227</v>
      </c>
      <c r="F260" s="252">
        <f t="shared" ref="F260:F262" si="214">(F181-E181)/E181*100</f>
        <v>-11.363636363636347</v>
      </c>
      <c r="G260" s="251">
        <f t="shared" ref="G260:G262" si="215">(H181-G181)/G181*100</f>
        <v>-23.478260869565222</v>
      </c>
      <c r="H260" s="252">
        <f t="shared" ref="H260:H262" si="216">(J181-G181)/G181*100</f>
        <v>25.714285714285705</v>
      </c>
      <c r="I260" s="252">
        <f t="shared" ref="I260:I262" si="217">(J181-H181)/H181*100</f>
        <v>64.285714285714278</v>
      </c>
      <c r="J260" s="252">
        <f t="shared" ref="J260:J262" si="218">(J181-I181)/I181*100</f>
        <v>109.52380952380953</v>
      </c>
      <c r="K260" s="251">
        <f t="shared" ref="K260:K262" si="219">(L181-K181)/K181*100</f>
        <v>11.873840445268996</v>
      </c>
      <c r="L260" s="252">
        <f t="shared" ref="L260:L262" si="220">(N181-K181)/K181*100</f>
        <v>19.017763845350032</v>
      </c>
      <c r="M260" s="252">
        <f t="shared" ref="M260:M262" si="221">(N181-L181)/L181*100</f>
        <v>6.3856960408684573</v>
      </c>
      <c r="N260" s="253">
        <f t="shared" ref="N260:N262" si="222">(N181-M181)/M181*100</f>
        <v>22.570532915360477</v>
      </c>
    </row>
    <row r="261" spans="1:14" x14ac:dyDescent="0.3">
      <c r="A261" s="1258" t="s">
        <v>6</v>
      </c>
      <c r="B261" s="1259"/>
      <c r="C261" s="251">
        <f t="shared" si="211"/>
        <v>35.937500000000014</v>
      </c>
      <c r="D261" s="252">
        <f t="shared" si="212"/>
        <v>52.631578947368418</v>
      </c>
      <c r="E261" s="252">
        <f t="shared" si="213"/>
        <v>12.280701754385955</v>
      </c>
      <c r="F261" s="252">
        <f t="shared" si="214"/>
        <v>75.438596491228054</v>
      </c>
      <c r="G261" s="251">
        <f t="shared" si="215"/>
        <v>-33.653846153846153</v>
      </c>
      <c r="H261" s="252">
        <f t="shared" si="216"/>
        <v>-25</v>
      </c>
      <c r="I261" s="252">
        <f t="shared" si="217"/>
        <v>13.043478260869559</v>
      </c>
      <c r="J261" s="252">
        <f t="shared" si="218"/>
        <v>-3.1055900621118075</v>
      </c>
      <c r="K261" s="251">
        <f t="shared" si="219"/>
        <v>-7.1428571428571521</v>
      </c>
      <c r="L261" s="252">
        <f t="shared" si="220"/>
        <v>8.3333333333333144</v>
      </c>
      <c r="M261" s="252">
        <f t="shared" si="221"/>
        <v>16.666666666666657</v>
      </c>
      <c r="N261" s="253">
        <f t="shared" si="222"/>
        <v>30.769230769230759</v>
      </c>
    </row>
    <row r="262" spans="1:14" ht="15" thickBot="1" x14ac:dyDescent="0.35">
      <c r="A262" s="1260" t="s">
        <v>7</v>
      </c>
      <c r="B262" s="1261"/>
      <c r="C262" s="254">
        <f t="shared" si="211"/>
        <v>38.56705708557562</v>
      </c>
      <c r="D262" s="255">
        <f t="shared" si="212"/>
        <v>21.266968325791872</v>
      </c>
      <c r="E262" s="255">
        <f t="shared" si="213"/>
        <v>-12.484993997599037</v>
      </c>
      <c r="F262" s="255">
        <f t="shared" si="214"/>
        <v>5.8823529411764781</v>
      </c>
      <c r="G262" s="254">
        <f t="shared" si="215"/>
        <v>3.0812324929971937</v>
      </c>
      <c r="H262" s="255">
        <f t="shared" si="216"/>
        <v>-2.6810724289715853</v>
      </c>
      <c r="I262" s="255">
        <f t="shared" si="217"/>
        <v>-5.5900621118012337</v>
      </c>
      <c r="J262" s="255">
        <f t="shared" si="218"/>
        <v>-2.6487190620929155</v>
      </c>
      <c r="K262" s="254">
        <f t="shared" si="219"/>
        <v>23.879040667361849</v>
      </c>
      <c r="L262" s="255">
        <f t="shared" si="220"/>
        <v>12.579957356076754</v>
      </c>
      <c r="M262" s="255">
        <f t="shared" si="221"/>
        <v>-9.121061359867344</v>
      </c>
      <c r="N262" s="256">
        <f t="shared" si="222"/>
        <v>4.2725304773840724</v>
      </c>
    </row>
    <row r="263" spans="1:14" ht="15" thickBot="1" x14ac:dyDescent="0.35"/>
    <row r="264" spans="1:14" ht="15" customHeight="1" thickBot="1" x14ac:dyDescent="0.35">
      <c r="A264" s="1256" t="s">
        <v>242</v>
      </c>
      <c r="B264" s="58"/>
      <c r="C264" s="1097" t="s">
        <v>1</v>
      </c>
      <c r="D264" s="1098"/>
      <c r="E264" s="1098"/>
      <c r="F264" s="1099"/>
      <c r="G264" s="1097" t="s">
        <v>2</v>
      </c>
      <c r="H264" s="1098"/>
      <c r="I264" s="1098"/>
      <c r="J264" s="1099"/>
      <c r="K264" s="1097" t="s">
        <v>3</v>
      </c>
      <c r="L264" s="1098"/>
      <c r="M264" s="1098"/>
      <c r="N264" s="1191"/>
    </row>
    <row r="265" spans="1:14" ht="29.25" customHeight="1" thickBot="1" x14ac:dyDescent="0.35">
      <c r="A265" s="1262"/>
      <c r="B265" s="59"/>
      <c r="C265" s="67" t="s">
        <v>32</v>
      </c>
      <c r="D265" s="67" t="s">
        <v>159</v>
      </c>
      <c r="E265" s="67" t="s">
        <v>160</v>
      </c>
      <c r="F265" s="69" t="s">
        <v>161</v>
      </c>
      <c r="G265" s="67" t="s">
        <v>32</v>
      </c>
      <c r="H265" s="67" t="s">
        <v>159</v>
      </c>
      <c r="I265" s="67" t="s">
        <v>160</v>
      </c>
      <c r="J265" s="69" t="s">
        <v>161</v>
      </c>
      <c r="K265" s="67" t="s">
        <v>32</v>
      </c>
      <c r="L265" s="67" t="s">
        <v>159</v>
      </c>
      <c r="M265" s="67" t="s">
        <v>160</v>
      </c>
      <c r="N265" s="69" t="s">
        <v>161</v>
      </c>
    </row>
    <row r="266" spans="1:14" x14ac:dyDescent="0.3">
      <c r="A266" s="1254" t="s">
        <v>4</v>
      </c>
      <c r="B266" s="1255"/>
      <c r="C266" s="251">
        <f>(D187-C187)/C187*100</f>
        <v>-67.512647316507923</v>
      </c>
      <c r="D266" s="252">
        <f>(F187-C187)/C187*100</f>
        <v>-67.548683444394129</v>
      </c>
      <c r="E266" s="252">
        <f>(F187-D187)/D187*100</f>
        <v>-0.11092355919942477</v>
      </c>
      <c r="F266" s="252">
        <f>(F187-E187)/E187*100</f>
        <v>-17.653725584760068</v>
      </c>
      <c r="G266" s="251">
        <f>(H187-G187)/G187*100</f>
        <v>-36.453833015171305</v>
      </c>
      <c r="H266" s="252">
        <f>(J187-G187)/G187*100</f>
        <v>-47.963717141799336</v>
      </c>
      <c r="I266" s="252">
        <f>(J187-H187)/H187*100</f>
        <v>-18.112633181126348</v>
      </c>
      <c r="J266" s="252">
        <f>(J187-I187)/I187*100</f>
        <v>-5.1859099804305453</v>
      </c>
      <c r="K266" s="251">
        <f>(L187-K187)/K187*100</f>
        <v>-58.996124692004159</v>
      </c>
      <c r="L266" s="252">
        <f>(N187-K187)/K187*100</f>
        <v>-59.62161842027335</v>
      </c>
      <c r="M266" s="252">
        <f>(N187-L187)/L187*100</f>
        <v>-1.5254502740798694</v>
      </c>
      <c r="N266" s="253">
        <f>(N187-M187)/M187*100</f>
        <v>-9.0152701644479247</v>
      </c>
    </row>
    <row r="267" spans="1:14" x14ac:dyDescent="0.3">
      <c r="A267" s="1258" t="s">
        <v>5</v>
      </c>
      <c r="B267" s="1259"/>
      <c r="C267" s="251">
        <f t="shared" ref="C267:C269" si="223">(D188-C188)/C188*100</f>
        <v>-73.368406085596476</v>
      </c>
      <c r="D267" s="252">
        <f t="shared" ref="D267:D269" si="224">(F188-C188)/C188*100</f>
        <v>-27.177293934681181</v>
      </c>
      <c r="E267" s="252">
        <f t="shared" ref="E267:E269" si="225">(F188-D188)/D188*100</f>
        <v>173.44479004665629</v>
      </c>
      <c r="F267" s="252">
        <f t="shared" ref="F267:F269" si="226">(F188-E188)/E188*100</f>
        <v>169.19906687402801</v>
      </c>
      <c r="G267" s="251">
        <f t="shared" ref="G267:G269" si="227">(H188-G188)/G188*100</f>
        <v>2.6666666666666718</v>
      </c>
      <c r="H267" s="252">
        <f t="shared" ref="H267:H269" si="228">(J188-G188)/G188*100</f>
        <v>-75.027027027027032</v>
      </c>
      <c r="I267" s="252">
        <f t="shared" ref="I267:I269" si="229">(J188-H188)/H188*100</f>
        <v>-75.675675675675677</v>
      </c>
      <c r="J267" s="252">
        <f t="shared" ref="J267:J269" si="230">(J188-I188)/I188*100</f>
        <v>-73.648648648648646</v>
      </c>
      <c r="K267" s="251">
        <f t="shared" ref="K267:K269" si="231">(L188-K188)/K188*100</f>
        <v>-33.577704895031296</v>
      </c>
      <c r="L267" s="252">
        <f t="shared" ref="L267:L269" si="232">(N188-K188)/K188*100</f>
        <v>-47.140365914935124</v>
      </c>
      <c r="M267" s="252">
        <f t="shared" ref="M267:M269" si="233">(N188-L188)/L188*100</f>
        <v>-20.41883828083693</v>
      </c>
      <c r="N267" s="253">
        <f t="shared" ref="N267:N269" si="234">(N188-M188)/M188*100</f>
        <v>-15.993331391020035</v>
      </c>
    </row>
    <row r="268" spans="1:14" x14ac:dyDescent="0.3">
      <c r="A268" s="1258" t="s">
        <v>6</v>
      </c>
      <c r="B268" s="1259"/>
      <c r="C268" s="251">
        <f t="shared" si="223"/>
        <v>-42.220166512488433</v>
      </c>
      <c r="D268" s="252">
        <f t="shared" si="224"/>
        <v>-66.997282608695656</v>
      </c>
      <c r="E268" s="252">
        <f t="shared" si="225"/>
        <v>-42.881944444444443</v>
      </c>
      <c r="F268" s="252">
        <f t="shared" si="226"/>
        <v>-46.117265886287626</v>
      </c>
      <c r="G268" s="251">
        <f t="shared" si="227"/>
        <v>21.100917431192691</v>
      </c>
      <c r="H268" s="252">
        <f t="shared" si="228"/>
        <v>-24.637681159420275</v>
      </c>
      <c r="I268" s="252">
        <f t="shared" si="229"/>
        <v>-37.768994290733424</v>
      </c>
      <c r="J268" s="252">
        <f t="shared" si="230"/>
        <v>-25.947454080446398</v>
      </c>
      <c r="K268" s="251">
        <f t="shared" si="231"/>
        <v>-9.6389935577974963</v>
      </c>
      <c r="L268" s="252">
        <f t="shared" si="232"/>
        <v>-49.595728451563694</v>
      </c>
      <c r="M268" s="252">
        <f t="shared" si="233"/>
        <v>-44.219001610305959</v>
      </c>
      <c r="N268" s="253">
        <f t="shared" si="234"/>
        <v>-33.603864734299513</v>
      </c>
    </row>
    <row r="269" spans="1:14" ht="15" thickBot="1" x14ac:dyDescent="0.35">
      <c r="A269" s="1260" t="s">
        <v>7</v>
      </c>
      <c r="B269" s="1261"/>
      <c r="C269" s="254">
        <f t="shared" si="223"/>
        <v>-64.8035683650712</v>
      </c>
      <c r="D269" s="255">
        <f t="shared" si="224"/>
        <v>-62.044201293908209</v>
      </c>
      <c r="E269" s="255">
        <f t="shared" si="225"/>
        <v>7.8399057602890689</v>
      </c>
      <c r="F269" s="255">
        <f t="shared" si="226"/>
        <v>-8.7067781013248577</v>
      </c>
      <c r="G269" s="254">
        <f t="shared" si="227"/>
        <v>-14.876143123501725</v>
      </c>
      <c r="H269" s="255">
        <f t="shared" si="228"/>
        <v>-47.620190659076883</v>
      </c>
      <c r="I269" s="255">
        <f t="shared" si="229"/>
        <v>-38.466358007111651</v>
      </c>
      <c r="J269" s="255">
        <f t="shared" si="230"/>
        <v>-28.721185553623013</v>
      </c>
      <c r="K269" s="254">
        <f t="shared" si="231"/>
        <v>-47.573106937655432</v>
      </c>
      <c r="L269" s="255">
        <f t="shared" si="232"/>
        <v>-55.139976853674113</v>
      </c>
      <c r="M269" s="255">
        <f t="shared" si="233"/>
        <v>-14.433183952023196</v>
      </c>
      <c r="N269" s="256">
        <f t="shared" si="234"/>
        <v>-16.216940801053362</v>
      </c>
    </row>
    <row r="270" spans="1:14" ht="15" thickBot="1" x14ac:dyDescent="0.35">
      <c r="A270" s="85"/>
    </row>
    <row r="271" spans="1:14" ht="15" customHeight="1" thickBot="1" x14ac:dyDescent="0.35">
      <c r="A271" s="1256" t="s">
        <v>243</v>
      </c>
      <c r="B271" s="58"/>
      <c r="C271" s="1097" t="s">
        <v>1</v>
      </c>
      <c r="D271" s="1098"/>
      <c r="E271" s="1098"/>
      <c r="F271" s="1191"/>
      <c r="G271" s="1206" t="s">
        <v>2</v>
      </c>
      <c r="H271" s="1098"/>
      <c r="I271" s="1098"/>
      <c r="J271" s="1191"/>
      <c r="K271" s="1206" t="s">
        <v>3</v>
      </c>
      <c r="L271" s="1098"/>
      <c r="M271" s="1098"/>
      <c r="N271" s="1191"/>
    </row>
    <row r="272" spans="1:14" ht="28.5" customHeight="1" thickBot="1" x14ac:dyDescent="0.35">
      <c r="A272" s="1257"/>
      <c r="B272" s="59"/>
      <c r="C272" s="67" t="s">
        <v>32</v>
      </c>
      <c r="D272" s="67" t="s">
        <v>159</v>
      </c>
      <c r="E272" s="67" t="s">
        <v>160</v>
      </c>
      <c r="F272" s="69" t="s">
        <v>161</v>
      </c>
      <c r="G272" s="67" t="s">
        <v>32</v>
      </c>
      <c r="H272" s="67" t="s">
        <v>159</v>
      </c>
      <c r="I272" s="67" t="s">
        <v>160</v>
      </c>
      <c r="J272" s="69" t="s">
        <v>161</v>
      </c>
      <c r="K272" s="67" t="s">
        <v>32</v>
      </c>
      <c r="L272" s="67" t="s">
        <v>159</v>
      </c>
      <c r="M272" s="67" t="s">
        <v>160</v>
      </c>
      <c r="N272" s="69" t="s">
        <v>161</v>
      </c>
    </row>
    <row r="273" spans="1:14" x14ac:dyDescent="0.3">
      <c r="A273" s="1254" t="s">
        <v>4</v>
      </c>
      <c r="B273" s="1255"/>
      <c r="C273" s="251">
        <f>(D194-C194)/C194*100</f>
        <v>-34.939024390243894</v>
      </c>
      <c r="D273" s="252">
        <f>(F194-C194)/C194*100</f>
        <v>-20.401185320264421</v>
      </c>
      <c r="E273" s="252">
        <f>(F194-D194)/D194*100</f>
        <v>22.344944774851292</v>
      </c>
      <c r="F273" s="252">
        <f>(F194-E194)/E194*100</f>
        <v>-9.0059473237043477</v>
      </c>
      <c r="G273" s="251">
        <f>(H194-G194)/G194*100</f>
        <v>-3.8610038610038679</v>
      </c>
      <c r="H273" s="252">
        <f>(J194-G194)/G194*100</f>
        <v>10.32343819229065</v>
      </c>
      <c r="I273" s="252">
        <f>(J194-H194)/H194*100</f>
        <v>14.754098360655746</v>
      </c>
      <c r="J273" s="252">
        <f>(J194-I194)/I194*100</f>
        <v>22.950819672131146</v>
      </c>
      <c r="K273" s="251">
        <f>(L194-K194)/K194*100</f>
        <v>-23.680947788951652</v>
      </c>
      <c r="L273" s="252">
        <f>(N194-K194)/K194*100</f>
        <v>-8.5534213685474203</v>
      </c>
      <c r="M273" s="252">
        <f>(N194-L194)/L194*100</f>
        <v>19.82142857142858</v>
      </c>
      <c r="N273" s="253">
        <f>(N194-M194)/M194*100</f>
        <v>3.1249999999999982</v>
      </c>
    </row>
    <row r="274" spans="1:14" x14ac:dyDescent="0.3">
      <c r="A274" s="1258" t="s">
        <v>5</v>
      </c>
      <c r="B274" s="1259"/>
      <c r="C274" s="251">
        <f t="shared" ref="C274:C276" si="235">(D195-C195)/C195*100</f>
        <v>-46.745562130177511</v>
      </c>
      <c r="D274" s="252">
        <f t="shared" ref="D274:D276" si="236">(F195-C195)/C195*100</f>
        <v>2.2727272727272885</v>
      </c>
      <c r="E274" s="252">
        <f t="shared" ref="E274:E276" si="237">(F195-D195)/D195*100</f>
        <v>92.045454545454547</v>
      </c>
      <c r="F274" s="252">
        <f t="shared" ref="F274:F276" si="238">(F195-E195)/E195*100</f>
        <v>41.818181818181813</v>
      </c>
      <c r="G274" s="251">
        <f t="shared" ref="G274:G276" si="239">(H195-G195)/G195*100</f>
        <v>33.913043478260889</v>
      </c>
      <c r="H274" s="252">
        <f t="shared" ref="H274:H276" si="240">(J195-G195)/G195*100</f>
        <v>-37.142857142857146</v>
      </c>
      <c r="I274" s="252">
        <f t="shared" ref="I274:I276" si="241">(J195-H195)/H195*100</f>
        <v>-53.061224489795933</v>
      </c>
      <c r="J274" s="252">
        <f t="shared" ref="J274:J276" si="242">(J195-I195)/I195*100</f>
        <v>-60.714285714285722</v>
      </c>
      <c r="K274" s="251">
        <f t="shared" ref="K274:K276" si="243">(L195-K195)/K195*100</f>
        <v>7.0097604259095085</v>
      </c>
      <c r="L274" s="252">
        <f t="shared" ref="L274:L276" si="244">(N195-K195)/K195*100</f>
        <v>-14.617691154422797</v>
      </c>
      <c r="M274" s="252">
        <f t="shared" ref="M274:M276" si="245">(N195-L195)/L195*100</f>
        <v>-20.210727969348678</v>
      </c>
      <c r="N274" s="253">
        <f t="shared" ref="N274:N276" si="246">(N195-M195)/M195*100</f>
        <v>-35.796387520525457</v>
      </c>
    </row>
    <row r="275" spans="1:14" x14ac:dyDescent="0.3">
      <c r="A275" s="1258" t="s">
        <v>6</v>
      </c>
      <c r="B275" s="1259"/>
      <c r="C275" s="251">
        <f t="shared" si="235"/>
        <v>63.124999999999986</v>
      </c>
      <c r="D275" s="252">
        <f t="shared" si="236"/>
        <v>6.8421052631578716</v>
      </c>
      <c r="E275" s="252">
        <f t="shared" si="237"/>
        <v>-34.502923976608194</v>
      </c>
      <c r="F275" s="252">
        <f t="shared" si="238"/>
        <v>-29.149797570850211</v>
      </c>
      <c r="G275" s="251">
        <f t="shared" si="239"/>
        <v>76.92307692307692</v>
      </c>
      <c r="H275" s="252">
        <f t="shared" si="240"/>
        <v>44.444444444444443</v>
      </c>
      <c r="I275" s="252">
        <f t="shared" si="241"/>
        <v>-18.35748792270531</v>
      </c>
      <c r="J275" s="252">
        <f t="shared" si="242"/>
        <v>-13.55498721227622</v>
      </c>
      <c r="K275" s="251">
        <f t="shared" si="243"/>
        <v>75.939849624060201</v>
      </c>
      <c r="L275" s="252">
        <f t="shared" si="244"/>
        <v>30.325814536340857</v>
      </c>
      <c r="M275" s="252">
        <f t="shared" si="245"/>
        <v>-25.925925925925942</v>
      </c>
      <c r="N275" s="253">
        <f t="shared" si="246"/>
        <v>-19.047619047619062</v>
      </c>
    </row>
    <row r="276" spans="1:14" ht="15" thickBot="1" x14ac:dyDescent="0.35">
      <c r="A276" s="1260" t="s">
        <v>7</v>
      </c>
      <c r="B276" s="1261"/>
      <c r="C276" s="254">
        <f t="shared" si="235"/>
        <v>-27.524985302763088</v>
      </c>
      <c r="D276" s="255">
        <f t="shared" si="236"/>
        <v>-15.921568627450997</v>
      </c>
      <c r="E276" s="255">
        <f t="shared" si="237"/>
        <v>16.010230179028127</v>
      </c>
      <c r="F276" s="255">
        <f t="shared" si="238"/>
        <v>-10.740037950664147</v>
      </c>
      <c r="G276" s="254">
        <f t="shared" si="239"/>
        <v>20.408163265306129</v>
      </c>
      <c r="H276" s="255">
        <f t="shared" si="240"/>
        <v>9.6209912536443039</v>
      </c>
      <c r="I276" s="255">
        <f t="shared" si="241"/>
        <v>-8.9588377723971071</v>
      </c>
      <c r="J276" s="255">
        <f t="shared" si="242"/>
        <v>-7.226497156239553</v>
      </c>
      <c r="K276" s="254">
        <f t="shared" si="243"/>
        <v>-5.7442081878768745</v>
      </c>
      <c r="L276" s="255">
        <f t="shared" si="244"/>
        <v>-5.4695466765551304</v>
      </c>
      <c r="M276" s="255">
        <f t="shared" si="245"/>
        <v>0.29140014214640292</v>
      </c>
      <c r="N276" s="256">
        <f t="shared" si="246"/>
        <v>-10.635845164421799</v>
      </c>
    </row>
    <row r="277" spans="1:14" x14ac:dyDescent="0.3">
      <c r="A277" s="50" t="s">
        <v>63</v>
      </c>
    </row>
  </sheetData>
  <mergeCells count="316">
    <mergeCell ref="R12:S12"/>
    <mergeCell ref="K12:N12"/>
    <mergeCell ref="A18:B18"/>
    <mergeCell ref="A19:A20"/>
    <mergeCell ref="C19:F19"/>
    <mergeCell ref="A12:A13"/>
    <mergeCell ref="C12:F12"/>
    <mergeCell ref="G12:J12"/>
    <mergeCell ref="A5:B6"/>
    <mergeCell ref="C5:F5"/>
    <mergeCell ref="G5:J5"/>
    <mergeCell ref="K5:N5"/>
    <mergeCell ref="R5:V5"/>
    <mergeCell ref="R6:V6"/>
    <mergeCell ref="R9:R11"/>
    <mergeCell ref="V7:V8"/>
    <mergeCell ref="T7:U7"/>
    <mergeCell ref="R7:S8"/>
    <mergeCell ref="A7:B7"/>
    <mergeCell ref="A8:B8"/>
    <mergeCell ref="A9:B9"/>
    <mergeCell ref="A10:B10"/>
    <mergeCell ref="A11:B11"/>
    <mergeCell ref="A25:B25"/>
    <mergeCell ref="A26:A27"/>
    <mergeCell ref="C26:F26"/>
    <mergeCell ref="G26:J26"/>
    <mergeCell ref="A14:B14"/>
    <mergeCell ref="K26:N26"/>
    <mergeCell ref="A28:B28"/>
    <mergeCell ref="G19:J19"/>
    <mergeCell ref="K19:N19"/>
    <mergeCell ref="A21:B21"/>
    <mergeCell ref="A22:B22"/>
    <mergeCell ref="A23:B23"/>
    <mergeCell ref="A24:B24"/>
    <mergeCell ref="A15:B15"/>
    <mergeCell ref="A16:B16"/>
    <mergeCell ref="A17:B17"/>
    <mergeCell ref="K40:N40"/>
    <mergeCell ref="G33:J33"/>
    <mergeCell ref="K33:N33"/>
    <mergeCell ref="A35:B35"/>
    <mergeCell ref="A36:B36"/>
    <mergeCell ref="A37:B37"/>
    <mergeCell ref="A38:B38"/>
    <mergeCell ref="A29:B29"/>
    <mergeCell ref="A30:B30"/>
    <mergeCell ref="A31:B31"/>
    <mergeCell ref="A32:B32"/>
    <mergeCell ref="A33:A34"/>
    <mergeCell ref="C33:F33"/>
    <mergeCell ref="A43:B43"/>
    <mergeCell ref="A44:B44"/>
    <mergeCell ref="A45:B45"/>
    <mergeCell ref="A47:A48"/>
    <mergeCell ref="C47:F47"/>
    <mergeCell ref="G47:J47"/>
    <mergeCell ref="A39:B39"/>
    <mergeCell ref="A40:A41"/>
    <mergeCell ref="C40:F40"/>
    <mergeCell ref="G40:J40"/>
    <mergeCell ref="A42:B42"/>
    <mergeCell ref="K54:N54"/>
    <mergeCell ref="A56:B56"/>
    <mergeCell ref="A57:B57"/>
    <mergeCell ref="K47:N47"/>
    <mergeCell ref="A49:B49"/>
    <mergeCell ref="A50:B50"/>
    <mergeCell ref="A51:B51"/>
    <mergeCell ref="A52:B52"/>
    <mergeCell ref="A53:B53"/>
    <mergeCell ref="A58:B58"/>
    <mergeCell ref="A59:B59"/>
    <mergeCell ref="A60:B60"/>
    <mergeCell ref="A63:A64"/>
    <mergeCell ref="C63:F63"/>
    <mergeCell ref="G63:J63"/>
    <mergeCell ref="A54:A55"/>
    <mergeCell ref="C54:F54"/>
    <mergeCell ref="G54:J54"/>
    <mergeCell ref="K63:N63"/>
    <mergeCell ref="A65:B65"/>
    <mergeCell ref="A66:B66"/>
    <mergeCell ref="A67:B67"/>
    <mergeCell ref="A68:B68"/>
    <mergeCell ref="A70:A71"/>
    <mergeCell ref="C70:F70"/>
    <mergeCell ref="G70:J70"/>
    <mergeCell ref="K70:N70"/>
    <mergeCell ref="G77:J77"/>
    <mergeCell ref="K77:N77"/>
    <mergeCell ref="A79:B79"/>
    <mergeCell ref="A80:B80"/>
    <mergeCell ref="A81:B81"/>
    <mergeCell ref="A82:B82"/>
    <mergeCell ref="A72:B72"/>
    <mergeCell ref="A73:B73"/>
    <mergeCell ref="A74:B74"/>
    <mergeCell ref="A75:B75"/>
    <mergeCell ref="A77:A78"/>
    <mergeCell ref="C77:F77"/>
    <mergeCell ref="A88:B88"/>
    <mergeCell ref="A89:B89"/>
    <mergeCell ref="A91:A92"/>
    <mergeCell ref="C91:F91"/>
    <mergeCell ref="G91:J91"/>
    <mergeCell ref="K91:N91"/>
    <mergeCell ref="A84:A85"/>
    <mergeCell ref="C84:F84"/>
    <mergeCell ref="G84:J84"/>
    <mergeCell ref="K84:N84"/>
    <mergeCell ref="A86:B86"/>
    <mergeCell ref="A87:B87"/>
    <mergeCell ref="G98:J98"/>
    <mergeCell ref="K98:N98"/>
    <mergeCell ref="A100:B100"/>
    <mergeCell ref="A101:B101"/>
    <mergeCell ref="A102:B102"/>
    <mergeCell ref="A103:B103"/>
    <mergeCell ref="A93:B93"/>
    <mergeCell ref="A94:B94"/>
    <mergeCell ref="A95:B95"/>
    <mergeCell ref="A96:B96"/>
    <mergeCell ref="A98:A99"/>
    <mergeCell ref="C98:F98"/>
    <mergeCell ref="A109:B109"/>
    <mergeCell ref="A110:B110"/>
    <mergeCell ref="A112:A113"/>
    <mergeCell ref="C112:F112"/>
    <mergeCell ref="G112:J112"/>
    <mergeCell ref="K112:N112"/>
    <mergeCell ref="A105:A106"/>
    <mergeCell ref="C105:F105"/>
    <mergeCell ref="G105:J105"/>
    <mergeCell ref="K105:N105"/>
    <mergeCell ref="A107:B107"/>
    <mergeCell ref="A108:B108"/>
    <mergeCell ref="K129:N129"/>
    <mergeCell ref="A131:B131"/>
    <mergeCell ref="C122:F122"/>
    <mergeCell ref="G122:J122"/>
    <mergeCell ref="K122:N122"/>
    <mergeCell ref="A124:B124"/>
    <mergeCell ref="A125:B125"/>
    <mergeCell ref="A126:B126"/>
    <mergeCell ref="A114:B114"/>
    <mergeCell ref="A115:B115"/>
    <mergeCell ref="A116:B116"/>
    <mergeCell ref="A117:B117"/>
    <mergeCell ref="A118:B118"/>
    <mergeCell ref="A122:A123"/>
    <mergeCell ref="A132:B132"/>
    <mergeCell ref="A133:B133"/>
    <mergeCell ref="A134:B134"/>
    <mergeCell ref="A136:A137"/>
    <mergeCell ref="C136:F136"/>
    <mergeCell ref="G136:J136"/>
    <mergeCell ref="A127:B127"/>
    <mergeCell ref="A129:A130"/>
    <mergeCell ref="C129:F129"/>
    <mergeCell ref="G129:J129"/>
    <mergeCell ref="K136:N136"/>
    <mergeCell ref="A138:B138"/>
    <mergeCell ref="A139:B139"/>
    <mergeCell ref="A140:B140"/>
    <mergeCell ref="A141:B141"/>
    <mergeCell ref="A143:A144"/>
    <mergeCell ref="C143:F143"/>
    <mergeCell ref="G143:J143"/>
    <mergeCell ref="K143:N143"/>
    <mergeCell ref="G150:J150"/>
    <mergeCell ref="K150:N150"/>
    <mergeCell ref="A152:B152"/>
    <mergeCell ref="A153:B153"/>
    <mergeCell ref="A154:B154"/>
    <mergeCell ref="A155:B155"/>
    <mergeCell ref="A145:B145"/>
    <mergeCell ref="A146:B146"/>
    <mergeCell ref="A147:B147"/>
    <mergeCell ref="A148:B148"/>
    <mergeCell ref="A150:A151"/>
    <mergeCell ref="C150:F150"/>
    <mergeCell ref="A161:B161"/>
    <mergeCell ref="A162:B162"/>
    <mergeCell ref="A164:A165"/>
    <mergeCell ref="C164:F164"/>
    <mergeCell ref="G164:J164"/>
    <mergeCell ref="K164:N164"/>
    <mergeCell ref="A157:A158"/>
    <mergeCell ref="C157:F157"/>
    <mergeCell ref="G157:J157"/>
    <mergeCell ref="K157:N157"/>
    <mergeCell ref="A159:B159"/>
    <mergeCell ref="A160:B160"/>
    <mergeCell ref="G171:J171"/>
    <mergeCell ref="K171:N171"/>
    <mergeCell ref="A173:B173"/>
    <mergeCell ref="A174:B174"/>
    <mergeCell ref="A175:B175"/>
    <mergeCell ref="A176:B176"/>
    <mergeCell ref="A166:B166"/>
    <mergeCell ref="A167:B167"/>
    <mergeCell ref="A168:B168"/>
    <mergeCell ref="A169:B169"/>
    <mergeCell ref="A171:A172"/>
    <mergeCell ref="C171:F171"/>
    <mergeCell ref="A182:B182"/>
    <mergeCell ref="A183:B183"/>
    <mergeCell ref="A185:A186"/>
    <mergeCell ref="C185:F185"/>
    <mergeCell ref="G185:J185"/>
    <mergeCell ref="K185:N185"/>
    <mergeCell ref="A178:A179"/>
    <mergeCell ref="C178:F178"/>
    <mergeCell ref="G178:J178"/>
    <mergeCell ref="K178:N178"/>
    <mergeCell ref="A180:B180"/>
    <mergeCell ref="A181:B181"/>
    <mergeCell ref="G192:J192"/>
    <mergeCell ref="K192:N192"/>
    <mergeCell ref="A194:B194"/>
    <mergeCell ref="A195:B195"/>
    <mergeCell ref="A196:B196"/>
    <mergeCell ref="A197:B197"/>
    <mergeCell ref="A187:B187"/>
    <mergeCell ref="A188:B188"/>
    <mergeCell ref="A189:B189"/>
    <mergeCell ref="A190:B190"/>
    <mergeCell ref="A192:A193"/>
    <mergeCell ref="C192:F192"/>
    <mergeCell ref="A205:B205"/>
    <mergeCell ref="A206:B206"/>
    <mergeCell ref="A208:A209"/>
    <mergeCell ref="C208:F208"/>
    <mergeCell ref="G208:J208"/>
    <mergeCell ref="K208:N208"/>
    <mergeCell ref="A200:A202"/>
    <mergeCell ref="C200:F200"/>
    <mergeCell ref="G200:J200"/>
    <mergeCell ref="K200:N200"/>
    <mergeCell ref="A203:B203"/>
    <mergeCell ref="A204:B204"/>
    <mergeCell ref="G215:J215"/>
    <mergeCell ref="K215:N215"/>
    <mergeCell ref="A217:B217"/>
    <mergeCell ref="A218:B218"/>
    <mergeCell ref="A219:B219"/>
    <mergeCell ref="A220:B220"/>
    <mergeCell ref="A210:B210"/>
    <mergeCell ref="A211:B211"/>
    <mergeCell ref="A212:B212"/>
    <mergeCell ref="A213:B213"/>
    <mergeCell ref="A215:A216"/>
    <mergeCell ref="C215:F215"/>
    <mergeCell ref="G236:J236"/>
    <mergeCell ref="K236:N236"/>
    <mergeCell ref="A226:B226"/>
    <mergeCell ref="A227:B227"/>
    <mergeCell ref="A229:A230"/>
    <mergeCell ref="K229:N229"/>
    <mergeCell ref="A231:B231"/>
    <mergeCell ref="A232:B232"/>
    <mergeCell ref="A222:A223"/>
    <mergeCell ref="C222:F222"/>
    <mergeCell ref="G222:J222"/>
    <mergeCell ref="K222:N222"/>
    <mergeCell ref="A224:B224"/>
    <mergeCell ref="A225:B225"/>
    <mergeCell ref="A238:B238"/>
    <mergeCell ref="A239:B239"/>
    <mergeCell ref="A240:B240"/>
    <mergeCell ref="A241:B241"/>
    <mergeCell ref="A243:A244"/>
    <mergeCell ref="C243:F243"/>
    <mergeCell ref="A233:B233"/>
    <mergeCell ref="A234:B234"/>
    <mergeCell ref="A236:A237"/>
    <mergeCell ref="C236:F236"/>
    <mergeCell ref="K257:N257"/>
    <mergeCell ref="A259:B259"/>
    <mergeCell ref="A250:A251"/>
    <mergeCell ref="G250:J250"/>
    <mergeCell ref="K250:N250"/>
    <mergeCell ref="A252:B252"/>
    <mergeCell ref="A253:B253"/>
    <mergeCell ref="A254:B254"/>
    <mergeCell ref="G243:J243"/>
    <mergeCell ref="K243:N243"/>
    <mergeCell ref="A245:B245"/>
    <mergeCell ref="A246:B246"/>
    <mergeCell ref="A247:B247"/>
    <mergeCell ref="A248:B248"/>
    <mergeCell ref="A260:B260"/>
    <mergeCell ref="A261:B261"/>
    <mergeCell ref="A262:B262"/>
    <mergeCell ref="A264:A265"/>
    <mergeCell ref="C264:F264"/>
    <mergeCell ref="G264:J264"/>
    <mergeCell ref="A255:B255"/>
    <mergeCell ref="A257:A258"/>
    <mergeCell ref="C257:F257"/>
    <mergeCell ref="G257:J257"/>
    <mergeCell ref="A273:B273"/>
    <mergeCell ref="A274:B274"/>
    <mergeCell ref="A275:B275"/>
    <mergeCell ref="A276:B276"/>
    <mergeCell ref="K264:N264"/>
    <mergeCell ref="A266:B266"/>
    <mergeCell ref="A267:B267"/>
    <mergeCell ref="A268:B268"/>
    <mergeCell ref="A269:B269"/>
    <mergeCell ref="A271:A272"/>
    <mergeCell ref="C271:F271"/>
    <mergeCell ref="G271:J271"/>
    <mergeCell ref="K271:N27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P1:Z67"/>
  <sheetViews>
    <sheetView topLeftCell="D48" workbookViewId="0">
      <selection activeCell="Z42" sqref="Z42"/>
    </sheetView>
  </sheetViews>
  <sheetFormatPr defaultRowHeight="14.4" x14ac:dyDescent="0.3"/>
  <sheetData>
    <row r="1" spans="16:26" ht="14.4" customHeight="1" x14ac:dyDescent="0.3">
      <c r="P1" s="1333" t="s">
        <v>220</v>
      </c>
      <c r="Q1" s="1320"/>
      <c r="R1" s="1320"/>
      <c r="S1" s="1320"/>
      <c r="T1" s="1320"/>
      <c r="U1" s="1320"/>
      <c r="V1" s="1320"/>
      <c r="W1" s="1320"/>
      <c r="X1" s="1320"/>
      <c r="Y1" s="1320"/>
      <c r="Z1" s="518"/>
    </row>
    <row r="2" spans="16:26" ht="15" thickBot="1" x14ac:dyDescent="0.35">
      <c r="P2" s="1334" t="s">
        <v>79</v>
      </c>
      <c r="Q2" s="1320"/>
      <c r="R2" s="1320"/>
      <c r="S2" s="1320"/>
      <c r="T2" s="1320"/>
      <c r="U2" s="1320"/>
      <c r="V2" s="1320"/>
      <c r="W2" s="1320"/>
      <c r="X2" s="1320"/>
      <c r="Y2" s="1320"/>
      <c r="Z2" s="518"/>
    </row>
    <row r="3" spans="16:26" ht="15" customHeight="1" thickBot="1" x14ac:dyDescent="0.35">
      <c r="P3" s="1335" t="s">
        <v>81</v>
      </c>
      <c r="Q3" s="1336" t="s">
        <v>217</v>
      </c>
      <c r="R3" s="1337"/>
      <c r="S3" s="1338"/>
      <c r="T3" s="1339" t="s">
        <v>168</v>
      </c>
      <c r="U3" s="1340"/>
      <c r="V3" s="1340"/>
      <c r="W3" s="1340"/>
      <c r="X3" s="1341"/>
      <c r="Y3" s="1342" t="s">
        <v>82</v>
      </c>
      <c r="Z3" s="518"/>
    </row>
    <row r="4" spans="16:26" ht="19.2" thickBot="1" x14ac:dyDescent="0.35">
      <c r="P4" s="1326"/>
      <c r="Q4" s="1330"/>
      <c r="R4" s="1330"/>
      <c r="S4" s="1332"/>
      <c r="T4" s="502" t="s">
        <v>124</v>
      </c>
      <c r="U4" s="503" t="s">
        <v>125</v>
      </c>
      <c r="V4" s="503" t="s">
        <v>126</v>
      </c>
      <c r="W4" s="503" t="s">
        <v>127</v>
      </c>
      <c r="X4" s="503" t="s">
        <v>128</v>
      </c>
      <c r="Y4" s="1343"/>
      <c r="Z4" s="518"/>
    </row>
    <row r="5" spans="16:26" ht="16.8" x14ac:dyDescent="0.3">
      <c r="P5" s="1316" t="s">
        <v>83</v>
      </c>
      <c r="Q5" s="1319" t="s">
        <v>218</v>
      </c>
      <c r="R5" s="1322" t="s">
        <v>85</v>
      </c>
      <c r="S5" s="504" t="s">
        <v>4</v>
      </c>
      <c r="T5" s="505">
        <v>41</v>
      </c>
      <c r="U5" s="506">
        <v>178</v>
      </c>
      <c r="V5" s="506">
        <v>549</v>
      </c>
      <c r="W5" s="506">
        <v>2134</v>
      </c>
      <c r="X5" s="506">
        <v>785</v>
      </c>
      <c r="Y5" s="507">
        <v>3687</v>
      </c>
      <c r="Z5" s="518"/>
    </row>
    <row r="6" spans="16:26" x14ac:dyDescent="0.3">
      <c r="P6" s="1317"/>
      <c r="Q6" s="1320"/>
      <c r="R6" s="1320"/>
      <c r="S6" s="508" t="s">
        <v>5</v>
      </c>
      <c r="T6" s="509">
        <v>10</v>
      </c>
      <c r="U6" s="510">
        <v>32</v>
      </c>
      <c r="V6" s="510">
        <v>72</v>
      </c>
      <c r="W6" s="510">
        <v>403</v>
      </c>
      <c r="X6" s="510">
        <v>141</v>
      </c>
      <c r="Y6" s="511">
        <v>658</v>
      </c>
      <c r="Z6" s="518"/>
    </row>
    <row r="7" spans="16:26" ht="25.2" x14ac:dyDescent="0.3">
      <c r="P7" s="1317"/>
      <c r="Q7" s="1320"/>
      <c r="R7" s="1320"/>
      <c r="S7" s="508" t="s">
        <v>86</v>
      </c>
      <c r="T7" s="509">
        <v>18</v>
      </c>
      <c r="U7" s="510">
        <v>35</v>
      </c>
      <c r="V7" s="510">
        <v>71</v>
      </c>
      <c r="W7" s="510">
        <v>211</v>
      </c>
      <c r="X7" s="510">
        <v>69</v>
      </c>
      <c r="Y7" s="511">
        <v>404</v>
      </c>
      <c r="Z7" s="518"/>
    </row>
    <row r="8" spans="16:26" x14ac:dyDescent="0.3">
      <c r="P8" s="1317"/>
      <c r="Q8" s="1321"/>
      <c r="R8" s="1323" t="s">
        <v>82</v>
      </c>
      <c r="S8" s="1324"/>
      <c r="T8" s="512">
        <v>69</v>
      </c>
      <c r="U8" s="513">
        <v>245</v>
      </c>
      <c r="V8" s="513">
        <v>692</v>
      </c>
      <c r="W8" s="513">
        <v>2748</v>
      </c>
      <c r="X8" s="513">
        <v>995</v>
      </c>
      <c r="Y8" s="514">
        <v>4749</v>
      </c>
      <c r="Z8" s="518"/>
    </row>
    <row r="9" spans="16:26" ht="16.8" x14ac:dyDescent="0.3">
      <c r="P9" s="1317"/>
      <c r="Q9" s="1344" t="s">
        <v>219</v>
      </c>
      <c r="R9" s="1347" t="s">
        <v>85</v>
      </c>
      <c r="S9" s="520" t="s">
        <v>4</v>
      </c>
      <c r="T9" s="521"/>
      <c r="U9" s="522"/>
      <c r="V9" s="523">
        <v>3</v>
      </c>
      <c r="W9" s="523">
        <v>12</v>
      </c>
      <c r="X9" s="523">
        <v>10</v>
      </c>
      <c r="Y9" s="524">
        <v>25</v>
      </c>
      <c r="Z9" s="518"/>
    </row>
    <row r="10" spans="16:26" x14ac:dyDescent="0.3">
      <c r="P10" s="1317"/>
      <c r="Q10" s="1345"/>
      <c r="R10" s="1345"/>
      <c r="S10" s="525" t="s">
        <v>5</v>
      </c>
      <c r="T10" s="526"/>
      <c r="U10" s="527"/>
      <c r="V10" s="528">
        <v>0</v>
      </c>
      <c r="W10" s="528">
        <v>3</v>
      </c>
      <c r="X10" s="528">
        <v>10</v>
      </c>
      <c r="Y10" s="529">
        <v>13</v>
      </c>
      <c r="Z10" s="518"/>
    </row>
    <row r="11" spans="16:26" ht="25.2" x14ac:dyDescent="0.3">
      <c r="P11" s="1317"/>
      <c r="Q11" s="1345"/>
      <c r="R11" s="1345"/>
      <c r="S11" s="525" t="s">
        <v>86</v>
      </c>
      <c r="T11" s="526"/>
      <c r="U11" s="527"/>
      <c r="V11" s="528">
        <v>2</v>
      </c>
      <c r="W11" s="528">
        <v>3</v>
      </c>
      <c r="X11" s="528">
        <v>3</v>
      </c>
      <c r="Y11" s="529">
        <v>8</v>
      </c>
      <c r="Z11" s="518"/>
    </row>
    <row r="12" spans="16:26" x14ac:dyDescent="0.3">
      <c r="P12" s="1318"/>
      <c r="Q12" s="1346"/>
      <c r="R12" s="1348" t="s">
        <v>82</v>
      </c>
      <c r="S12" s="1349"/>
      <c r="T12" s="530"/>
      <c r="U12" s="531"/>
      <c r="V12" s="532">
        <v>5</v>
      </c>
      <c r="W12" s="532">
        <v>18</v>
      </c>
      <c r="X12" s="532">
        <v>23</v>
      </c>
      <c r="Y12" s="533">
        <v>46</v>
      </c>
      <c r="Z12" s="518"/>
    </row>
    <row r="13" spans="16:26" ht="17.399999999999999" thickBot="1" x14ac:dyDescent="0.35">
      <c r="P13" s="1325" t="s">
        <v>84</v>
      </c>
      <c r="Q13" s="1327" t="s">
        <v>218</v>
      </c>
      <c r="R13" s="1328" t="s">
        <v>85</v>
      </c>
      <c r="S13" s="515" t="s">
        <v>4</v>
      </c>
      <c r="T13" s="519">
        <v>4</v>
      </c>
      <c r="U13" s="516">
        <v>10</v>
      </c>
      <c r="V13" s="516">
        <v>39</v>
      </c>
      <c r="W13" s="516">
        <v>285</v>
      </c>
      <c r="X13" s="516">
        <v>82</v>
      </c>
      <c r="Y13" s="517">
        <v>420</v>
      </c>
      <c r="Z13" s="518"/>
    </row>
    <row r="14" spans="16:26" x14ac:dyDescent="0.3">
      <c r="P14" s="1317"/>
      <c r="Q14" s="1320"/>
      <c r="R14" s="1320"/>
      <c r="S14" s="508" t="s">
        <v>5</v>
      </c>
      <c r="T14" s="509">
        <v>1</v>
      </c>
      <c r="U14" s="510">
        <v>5</v>
      </c>
      <c r="V14" s="510">
        <v>5</v>
      </c>
      <c r="W14" s="510">
        <v>57</v>
      </c>
      <c r="X14" s="510">
        <v>15</v>
      </c>
      <c r="Y14" s="511">
        <v>83</v>
      </c>
      <c r="Z14" s="518"/>
    </row>
    <row r="15" spans="16:26" ht="25.2" x14ac:dyDescent="0.3">
      <c r="P15" s="1317"/>
      <c r="Q15" s="1320"/>
      <c r="R15" s="1320"/>
      <c r="S15" s="508" t="s">
        <v>86</v>
      </c>
      <c r="T15" s="509">
        <v>1</v>
      </c>
      <c r="U15" s="510">
        <v>4</v>
      </c>
      <c r="V15" s="510">
        <v>9</v>
      </c>
      <c r="W15" s="510">
        <v>39</v>
      </c>
      <c r="X15" s="510">
        <v>8</v>
      </c>
      <c r="Y15" s="511">
        <v>61</v>
      </c>
      <c r="Z15" s="518"/>
    </row>
    <row r="16" spans="16:26" x14ac:dyDescent="0.3">
      <c r="P16" s="1317"/>
      <c r="Q16" s="1321"/>
      <c r="R16" s="1323" t="s">
        <v>82</v>
      </c>
      <c r="S16" s="1324"/>
      <c r="T16" s="512">
        <v>6</v>
      </c>
      <c r="U16" s="513">
        <v>19</v>
      </c>
      <c r="V16" s="513">
        <v>53</v>
      </c>
      <c r="W16" s="513">
        <v>381</v>
      </c>
      <c r="X16" s="513">
        <v>105</v>
      </c>
      <c r="Y16" s="514">
        <v>564</v>
      </c>
      <c r="Z16" s="518"/>
    </row>
    <row r="17" spans="16:26" ht="17.399999999999999" thickBot="1" x14ac:dyDescent="0.35">
      <c r="P17" s="1317"/>
      <c r="Q17" s="1350" t="s">
        <v>219</v>
      </c>
      <c r="R17" s="1347" t="s">
        <v>85</v>
      </c>
      <c r="S17" s="520" t="s">
        <v>4</v>
      </c>
      <c r="T17" s="521"/>
      <c r="U17" s="522"/>
      <c r="V17" s="523">
        <v>2</v>
      </c>
      <c r="W17" s="523">
        <v>10</v>
      </c>
      <c r="X17" s="523">
        <v>9</v>
      </c>
      <c r="Y17" s="524">
        <v>21</v>
      </c>
      <c r="Z17" s="518"/>
    </row>
    <row r="18" spans="16:26" x14ac:dyDescent="0.3">
      <c r="P18" s="1317"/>
      <c r="Q18" s="1345"/>
      <c r="R18" s="1345"/>
      <c r="S18" s="525" t="s">
        <v>5</v>
      </c>
      <c r="T18" s="526"/>
      <c r="U18" s="527"/>
      <c r="V18" s="528">
        <v>0</v>
      </c>
      <c r="W18" s="528">
        <v>1</v>
      </c>
      <c r="X18" s="528">
        <v>2</v>
      </c>
      <c r="Y18" s="529">
        <v>3</v>
      </c>
      <c r="Z18" s="518"/>
    </row>
    <row r="19" spans="16:26" ht="25.2" x14ac:dyDescent="0.3">
      <c r="P19" s="1317"/>
      <c r="Q19" s="1345"/>
      <c r="R19" s="1345"/>
      <c r="S19" s="525" t="s">
        <v>86</v>
      </c>
      <c r="T19" s="526"/>
      <c r="U19" s="527"/>
      <c r="V19" s="528">
        <v>0</v>
      </c>
      <c r="W19" s="528">
        <v>1</v>
      </c>
      <c r="X19" s="528">
        <v>3</v>
      </c>
      <c r="Y19" s="529">
        <v>4</v>
      </c>
      <c r="Z19" s="518"/>
    </row>
    <row r="20" spans="16:26" ht="15" thickBot="1" x14ac:dyDescent="0.35">
      <c r="P20" s="1326"/>
      <c r="Q20" s="1351"/>
      <c r="R20" s="1352" t="s">
        <v>82</v>
      </c>
      <c r="S20" s="1353"/>
      <c r="T20" s="534"/>
      <c r="U20" s="535"/>
      <c r="V20" s="536">
        <v>2</v>
      </c>
      <c r="W20" s="536">
        <v>12</v>
      </c>
      <c r="X20" s="536">
        <v>14</v>
      </c>
      <c r="Y20" s="537">
        <v>28</v>
      </c>
      <c r="Z20" s="542">
        <f>Y12+Y20</f>
        <v>74</v>
      </c>
    </row>
    <row r="21" spans="16:26" x14ac:dyDescent="0.3">
      <c r="T21">
        <f>T12+T20</f>
        <v>0</v>
      </c>
      <c r="U21">
        <f t="shared" ref="U21:Y21" si="0">U12+U20</f>
        <v>0</v>
      </c>
      <c r="V21">
        <f t="shared" si="0"/>
        <v>7</v>
      </c>
      <c r="W21">
        <f t="shared" si="0"/>
        <v>30</v>
      </c>
      <c r="X21">
        <f t="shared" si="0"/>
        <v>37</v>
      </c>
      <c r="Y21">
        <f t="shared" si="0"/>
        <v>74</v>
      </c>
    </row>
    <row r="23" spans="16:26" x14ac:dyDescent="0.3">
      <c r="P23" s="1333" t="s">
        <v>221</v>
      </c>
      <c r="Q23" s="1320"/>
      <c r="R23" s="1320"/>
      <c r="S23" s="1320"/>
      <c r="T23" s="1320"/>
      <c r="U23" s="1320"/>
      <c r="V23" s="1320"/>
      <c r="W23" s="1320"/>
      <c r="X23" s="1320"/>
      <c r="Y23" s="1320"/>
      <c r="Z23" s="518"/>
    </row>
    <row r="24" spans="16:26" ht="15" thickBot="1" x14ac:dyDescent="0.35">
      <c r="P24" s="1334" t="s">
        <v>79</v>
      </c>
      <c r="Q24" s="1320"/>
      <c r="R24" s="1320"/>
      <c r="S24" s="1320"/>
      <c r="T24" s="1320"/>
      <c r="U24" s="1320"/>
      <c r="V24" s="1320"/>
      <c r="W24" s="1320"/>
      <c r="X24" s="1320"/>
      <c r="Y24" s="1320"/>
      <c r="Z24" s="518"/>
    </row>
    <row r="25" spans="16:26" ht="15" thickBot="1" x14ac:dyDescent="0.35">
      <c r="P25" s="1335" t="s">
        <v>81</v>
      </c>
      <c r="Q25" s="1336" t="s">
        <v>222</v>
      </c>
      <c r="R25" s="1337"/>
      <c r="S25" s="1338"/>
      <c r="T25" s="1339" t="s">
        <v>169</v>
      </c>
      <c r="U25" s="1340"/>
      <c r="V25" s="1340"/>
      <c r="W25" s="1340"/>
      <c r="X25" s="1341"/>
      <c r="Y25" s="1342" t="s">
        <v>82</v>
      </c>
      <c r="Z25" s="518"/>
    </row>
    <row r="26" spans="16:26" ht="19.2" thickBot="1" x14ac:dyDescent="0.35">
      <c r="P26" s="1326"/>
      <c r="Q26" s="1330"/>
      <c r="R26" s="1330"/>
      <c r="S26" s="1332"/>
      <c r="T26" s="502" t="s">
        <v>124</v>
      </c>
      <c r="U26" s="503" t="s">
        <v>125</v>
      </c>
      <c r="V26" s="503" t="s">
        <v>126</v>
      </c>
      <c r="W26" s="503" t="s">
        <v>127</v>
      </c>
      <c r="X26" s="503" t="s">
        <v>128</v>
      </c>
      <c r="Y26" s="1343"/>
      <c r="Z26" s="518"/>
    </row>
    <row r="27" spans="16:26" ht="16.8" x14ac:dyDescent="0.3">
      <c r="P27" s="1316" t="s">
        <v>83</v>
      </c>
      <c r="Q27" s="1319" t="s">
        <v>218</v>
      </c>
      <c r="R27" s="1322" t="s">
        <v>85</v>
      </c>
      <c r="S27" s="504" t="s">
        <v>4</v>
      </c>
      <c r="T27" s="505">
        <v>46</v>
      </c>
      <c r="U27" s="506">
        <v>432</v>
      </c>
      <c r="V27" s="506">
        <v>915</v>
      </c>
      <c r="W27" s="506">
        <v>4239</v>
      </c>
      <c r="X27" s="506">
        <v>1720</v>
      </c>
      <c r="Y27" s="507">
        <v>7352</v>
      </c>
      <c r="Z27" s="518"/>
    </row>
    <row r="28" spans="16:26" x14ac:dyDescent="0.3">
      <c r="P28" s="1317"/>
      <c r="Q28" s="1320"/>
      <c r="R28" s="1320"/>
      <c r="S28" s="508" t="s">
        <v>5</v>
      </c>
      <c r="T28" s="509">
        <v>26</v>
      </c>
      <c r="U28" s="510">
        <v>93</v>
      </c>
      <c r="V28" s="510">
        <v>178</v>
      </c>
      <c r="W28" s="510">
        <v>1096</v>
      </c>
      <c r="X28" s="510">
        <v>422</v>
      </c>
      <c r="Y28" s="511">
        <v>1815</v>
      </c>
      <c r="Z28" s="518"/>
    </row>
    <row r="29" spans="16:26" ht="25.2" x14ac:dyDescent="0.3">
      <c r="P29" s="1317"/>
      <c r="Q29" s="1320"/>
      <c r="R29" s="1320"/>
      <c r="S29" s="508" t="s">
        <v>86</v>
      </c>
      <c r="T29" s="509">
        <v>33</v>
      </c>
      <c r="U29" s="510">
        <v>71</v>
      </c>
      <c r="V29" s="510">
        <v>149</v>
      </c>
      <c r="W29" s="510">
        <v>586</v>
      </c>
      <c r="X29" s="510">
        <v>176</v>
      </c>
      <c r="Y29" s="511">
        <v>1015</v>
      </c>
      <c r="Z29" s="518"/>
    </row>
    <row r="30" spans="16:26" x14ac:dyDescent="0.3">
      <c r="P30" s="1317"/>
      <c r="Q30" s="1321"/>
      <c r="R30" s="1323" t="s">
        <v>82</v>
      </c>
      <c r="S30" s="1324"/>
      <c r="T30" s="512">
        <v>105</v>
      </c>
      <c r="U30" s="513">
        <v>596</v>
      </c>
      <c r="V30" s="513">
        <v>1242</v>
      </c>
      <c r="W30" s="513">
        <v>5921</v>
      </c>
      <c r="X30" s="513">
        <v>2318</v>
      </c>
      <c r="Y30" s="514">
        <v>10182</v>
      </c>
      <c r="Z30" s="518"/>
    </row>
    <row r="31" spans="16:26" ht="16.8" x14ac:dyDescent="0.3">
      <c r="P31" s="1317"/>
      <c r="Q31" s="1327" t="s">
        <v>219</v>
      </c>
      <c r="R31" s="1328" t="s">
        <v>85</v>
      </c>
      <c r="S31" s="515" t="s">
        <v>4</v>
      </c>
      <c r="T31" s="538">
        <v>0</v>
      </c>
      <c r="U31" s="523">
        <v>3</v>
      </c>
      <c r="V31" s="523">
        <v>5</v>
      </c>
      <c r="W31" s="523">
        <v>24</v>
      </c>
      <c r="X31" s="523">
        <v>46</v>
      </c>
      <c r="Y31" s="524">
        <v>78</v>
      </c>
      <c r="Z31" s="518"/>
    </row>
    <row r="32" spans="16:26" x14ac:dyDescent="0.3">
      <c r="P32" s="1317"/>
      <c r="Q32" s="1320"/>
      <c r="R32" s="1320"/>
      <c r="S32" s="508" t="s">
        <v>5</v>
      </c>
      <c r="T32" s="539">
        <v>1</v>
      </c>
      <c r="U32" s="528">
        <v>0</v>
      </c>
      <c r="V32" s="528">
        <v>1</v>
      </c>
      <c r="W32" s="528">
        <v>9</v>
      </c>
      <c r="X32" s="528">
        <v>16</v>
      </c>
      <c r="Y32" s="529">
        <v>27</v>
      </c>
      <c r="Z32" s="518"/>
    </row>
    <row r="33" spans="16:26" ht="25.2" x14ac:dyDescent="0.3">
      <c r="P33" s="1317"/>
      <c r="Q33" s="1320"/>
      <c r="R33" s="1320"/>
      <c r="S33" s="508" t="s">
        <v>86</v>
      </c>
      <c r="T33" s="539">
        <v>1</v>
      </c>
      <c r="U33" s="528">
        <v>0</v>
      </c>
      <c r="V33" s="528">
        <v>1</v>
      </c>
      <c r="W33" s="528">
        <v>3</v>
      </c>
      <c r="X33" s="528">
        <v>5</v>
      </c>
      <c r="Y33" s="529">
        <v>10</v>
      </c>
      <c r="Z33" s="518"/>
    </row>
    <row r="34" spans="16:26" x14ac:dyDescent="0.3">
      <c r="P34" s="1318"/>
      <c r="Q34" s="1321"/>
      <c r="R34" s="1323" t="s">
        <v>82</v>
      </c>
      <c r="S34" s="1324"/>
      <c r="T34" s="540">
        <v>2</v>
      </c>
      <c r="U34" s="532">
        <v>3</v>
      </c>
      <c r="V34" s="532">
        <v>7</v>
      </c>
      <c r="W34" s="532">
        <v>36</v>
      </c>
      <c r="X34" s="532">
        <v>67</v>
      </c>
      <c r="Y34" s="533">
        <v>115</v>
      </c>
      <c r="Z34" s="518"/>
    </row>
    <row r="35" spans="16:26" ht="17.399999999999999" thickBot="1" x14ac:dyDescent="0.35">
      <c r="P35" s="1325" t="s">
        <v>84</v>
      </c>
      <c r="Q35" s="1327" t="s">
        <v>218</v>
      </c>
      <c r="R35" s="1328" t="s">
        <v>85</v>
      </c>
      <c r="S35" s="515" t="s">
        <v>4</v>
      </c>
      <c r="T35" s="519">
        <v>7</v>
      </c>
      <c r="U35" s="516">
        <v>18</v>
      </c>
      <c r="V35" s="516">
        <v>75</v>
      </c>
      <c r="W35" s="516">
        <v>597</v>
      </c>
      <c r="X35" s="516">
        <v>234</v>
      </c>
      <c r="Y35" s="517">
        <v>931</v>
      </c>
      <c r="Z35" s="518"/>
    </row>
    <row r="36" spans="16:26" x14ac:dyDescent="0.3">
      <c r="P36" s="1317"/>
      <c r="Q36" s="1320"/>
      <c r="R36" s="1320"/>
      <c r="S36" s="508" t="s">
        <v>5</v>
      </c>
      <c r="T36" s="509">
        <v>4</v>
      </c>
      <c r="U36" s="510">
        <v>6</v>
      </c>
      <c r="V36" s="510">
        <v>16</v>
      </c>
      <c r="W36" s="510">
        <v>172</v>
      </c>
      <c r="X36" s="510">
        <v>54</v>
      </c>
      <c r="Y36" s="511">
        <v>252</v>
      </c>
      <c r="Z36" s="518"/>
    </row>
    <row r="37" spans="16:26" ht="25.2" x14ac:dyDescent="0.3">
      <c r="P37" s="1317"/>
      <c r="Q37" s="1320"/>
      <c r="R37" s="1320"/>
      <c r="S37" s="508" t="s">
        <v>86</v>
      </c>
      <c r="T37" s="509">
        <v>8</v>
      </c>
      <c r="U37" s="510">
        <v>4</v>
      </c>
      <c r="V37" s="510">
        <v>22</v>
      </c>
      <c r="W37" s="510">
        <v>99</v>
      </c>
      <c r="X37" s="510">
        <v>20</v>
      </c>
      <c r="Y37" s="511">
        <v>153</v>
      </c>
      <c r="Z37" s="518"/>
    </row>
    <row r="38" spans="16:26" x14ac:dyDescent="0.3">
      <c r="P38" s="1317"/>
      <c r="Q38" s="1321"/>
      <c r="R38" s="1323" t="s">
        <v>82</v>
      </c>
      <c r="S38" s="1324"/>
      <c r="T38" s="512">
        <v>19</v>
      </c>
      <c r="U38" s="513">
        <v>28</v>
      </c>
      <c r="V38" s="513">
        <v>113</v>
      </c>
      <c r="W38" s="513">
        <v>868</v>
      </c>
      <c r="X38" s="513">
        <v>308</v>
      </c>
      <c r="Y38" s="514">
        <v>1336</v>
      </c>
      <c r="Z38" s="518"/>
    </row>
    <row r="39" spans="16:26" ht="17.399999999999999" thickBot="1" x14ac:dyDescent="0.35">
      <c r="P39" s="1317"/>
      <c r="Q39" s="1329" t="s">
        <v>219</v>
      </c>
      <c r="R39" s="1328" t="s">
        <v>85</v>
      </c>
      <c r="S39" s="515" t="s">
        <v>4</v>
      </c>
      <c r="T39" s="538">
        <v>1</v>
      </c>
      <c r="U39" s="523">
        <v>0</v>
      </c>
      <c r="V39" s="523">
        <v>2</v>
      </c>
      <c r="W39" s="523">
        <v>19</v>
      </c>
      <c r="X39" s="523">
        <v>15</v>
      </c>
      <c r="Y39" s="524">
        <v>37</v>
      </c>
      <c r="Z39" s="518"/>
    </row>
    <row r="40" spans="16:26" x14ac:dyDescent="0.3">
      <c r="P40" s="1317"/>
      <c r="Q40" s="1320"/>
      <c r="R40" s="1320"/>
      <c r="S40" s="508" t="s">
        <v>5</v>
      </c>
      <c r="T40" s="539">
        <v>0</v>
      </c>
      <c r="U40" s="528">
        <v>1</v>
      </c>
      <c r="V40" s="528">
        <v>0</v>
      </c>
      <c r="W40" s="528">
        <v>3</v>
      </c>
      <c r="X40" s="528">
        <v>5</v>
      </c>
      <c r="Y40" s="529">
        <v>9</v>
      </c>
      <c r="Z40" s="518"/>
    </row>
    <row r="41" spans="16:26" ht="25.2" x14ac:dyDescent="0.3">
      <c r="P41" s="1317"/>
      <c r="Q41" s="1320"/>
      <c r="R41" s="1320"/>
      <c r="S41" s="508" t="s">
        <v>86</v>
      </c>
      <c r="T41" s="539">
        <v>0</v>
      </c>
      <c r="U41" s="528">
        <v>0</v>
      </c>
      <c r="V41" s="528">
        <v>0</v>
      </c>
      <c r="W41" s="528">
        <v>10</v>
      </c>
      <c r="X41" s="528">
        <v>3</v>
      </c>
      <c r="Y41" s="529">
        <v>13</v>
      </c>
      <c r="Z41" s="518"/>
    </row>
    <row r="42" spans="16:26" ht="15" thickBot="1" x14ac:dyDescent="0.35">
      <c r="P42" s="1326"/>
      <c r="Q42" s="1330"/>
      <c r="R42" s="1331" t="s">
        <v>82</v>
      </c>
      <c r="S42" s="1332"/>
      <c r="T42" s="541">
        <v>1</v>
      </c>
      <c r="U42" s="536">
        <v>1</v>
      </c>
      <c r="V42" s="536">
        <v>2</v>
      </c>
      <c r="W42" s="536">
        <v>32</v>
      </c>
      <c r="X42" s="536">
        <v>23</v>
      </c>
      <c r="Y42" s="537">
        <v>59</v>
      </c>
      <c r="Z42" s="542">
        <f>Y42+Y34</f>
        <v>174</v>
      </c>
    </row>
    <row r="43" spans="16:26" x14ac:dyDescent="0.3">
      <c r="T43" s="221">
        <f>T34+T42</f>
        <v>3</v>
      </c>
      <c r="U43" s="221">
        <f t="shared" ref="U43:Y43" si="1">U34+U42</f>
        <v>4</v>
      </c>
      <c r="V43" s="221">
        <f t="shared" si="1"/>
        <v>9</v>
      </c>
      <c r="W43" s="221">
        <f t="shared" si="1"/>
        <v>68</v>
      </c>
      <c r="X43" s="221">
        <f t="shared" si="1"/>
        <v>90</v>
      </c>
      <c r="Y43" s="221">
        <f t="shared" si="1"/>
        <v>174</v>
      </c>
    </row>
    <row r="45" spans="16:26" x14ac:dyDescent="0.3">
      <c r="P45" s="1333" t="s">
        <v>223</v>
      </c>
      <c r="Q45" s="1320"/>
      <c r="R45" s="1320"/>
      <c r="S45" s="1320"/>
      <c r="T45" s="1320"/>
      <c r="U45" s="1320"/>
      <c r="V45" s="1320"/>
      <c r="W45" s="1320"/>
      <c r="X45" s="1320"/>
      <c r="Y45" s="1320"/>
      <c r="Z45" s="518"/>
    </row>
    <row r="46" spans="16:26" ht="15" thickBot="1" x14ac:dyDescent="0.35">
      <c r="P46" s="1334" t="s">
        <v>79</v>
      </c>
      <c r="Q46" s="1320"/>
      <c r="R46" s="1320"/>
      <c r="S46" s="1320"/>
      <c r="T46" s="1320"/>
      <c r="U46" s="1320"/>
      <c r="V46" s="1320"/>
      <c r="W46" s="1320"/>
      <c r="X46" s="1320"/>
      <c r="Y46" s="1320"/>
      <c r="Z46" s="518"/>
    </row>
    <row r="47" spans="16:26" ht="15" thickBot="1" x14ac:dyDescent="0.35">
      <c r="P47" s="1335" t="s">
        <v>81</v>
      </c>
      <c r="Q47" s="1336" t="s">
        <v>224</v>
      </c>
      <c r="R47" s="1337"/>
      <c r="S47" s="1338"/>
      <c r="T47" s="1339" t="s">
        <v>171</v>
      </c>
      <c r="U47" s="1340"/>
      <c r="V47" s="1340"/>
      <c r="W47" s="1340"/>
      <c r="X47" s="1341"/>
      <c r="Y47" s="1342" t="s">
        <v>82</v>
      </c>
      <c r="Z47" s="518"/>
    </row>
    <row r="48" spans="16:26" ht="19.2" thickBot="1" x14ac:dyDescent="0.35">
      <c r="P48" s="1326"/>
      <c r="Q48" s="1330"/>
      <c r="R48" s="1330"/>
      <c r="S48" s="1332"/>
      <c r="T48" s="502" t="s">
        <v>124</v>
      </c>
      <c r="U48" s="503" t="s">
        <v>125</v>
      </c>
      <c r="V48" s="503" t="s">
        <v>126</v>
      </c>
      <c r="W48" s="503" t="s">
        <v>127</v>
      </c>
      <c r="X48" s="503" t="s">
        <v>128</v>
      </c>
      <c r="Y48" s="1343"/>
      <c r="Z48" s="518"/>
    </row>
    <row r="49" spans="16:26" ht="16.8" x14ac:dyDescent="0.3">
      <c r="P49" s="1316" t="s">
        <v>83</v>
      </c>
      <c r="Q49" s="1319" t="s">
        <v>218</v>
      </c>
      <c r="R49" s="1322" t="s">
        <v>85</v>
      </c>
      <c r="S49" s="504" t="s">
        <v>4</v>
      </c>
      <c r="T49" s="505">
        <v>3</v>
      </c>
      <c r="U49" s="506">
        <v>16</v>
      </c>
      <c r="V49" s="506">
        <v>22</v>
      </c>
      <c r="W49" s="506">
        <v>99</v>
      </c>
      <c r="X49" s="506">
        <v>28</v>
      </c>
      <c r="Y49" s="507">
        <v>168</v>
      </c>
      <c r="Z49" s="518"/>
    </row>
    <row r="50" spans="16:26" x14ac:dyDescent="0.3">
      <c r="P50" s="1317"/>
      <c r="Q50" s="1320"/>
      <c r="R50" s="1320"/>
      <c r="S50" s="508" t="s">
        <v>5</v>
      </c>
      <c r="T50" s="509">
        <v>3</v>
      </c>
      <c r="U50" s="510">
        <v>2</v>
      </c>
      <c r="V50" s="510">
        <v>10</v>
      </c>
      <c r="W50" s="510">
        <v>38</v>
      </c>
      <c r="X50" s="510">
        <v>6</v>
      </c>
      <c r="Y50" s="511">
        <v>59</v>
      </c>
      <c r="Z50" s="518"/>
    </row>
    <row r="51" spans="16:26" ht="25.2" x14ac:dyDescent="0.3">
      <c r="P51" s="1317"/>
      <c r="Q51" s="1320"/>
      <c r="R51" s="1320"/>
      <c r="S51" s="508" t="s">
        <v>86</v>
      </c>
      <c r="T51" s="509">
        <v>1</v>
      </c>
      <c r="U51" s="510">
        <v>4</v>
      </c>
      <c r="V51" s="510">
        <v>3</v>
      </c>
      <c r="W51" s="510">
        <v>24</v>
      </c>
      <c r="X51" s="510">
        <v>3</v>
      </c>
      <c r="Y51" s="511">
        <v>35</v>
      </c>
      <c r="Z51" s="518"/>
    </row>
    <row r="52" spans="16:26" x14ac:dyDescent="0.3">
      <c r="P52" s="1318"/>
      <c r="Q52" s="1321"/>
      <c r="R52" s="1323" t="s">
        <v>82</v>
      </c>
      <c r="S52" s="1324"/>
      <c r="T52" s="512">
        <v>7</v>
      </c>
      <c r="U52" s="513">
        <v>22</v>
      </c>
      <c r="V52" s="513">
        <v>35</v>
      </c>
      <c r="W52" s="513">
        <v>161</v>
      </c>
      <c r="X52" s="513">
        <v>37</v>
      </c>
      <c r="Y52" s="514">
        <v>262</v>
      </c>
      <c r="Z52" s="518"/>
    </row>
    <row r="53" spans="16:26" ht="17.399999999999999" thickBot="1" x14ac:dyDescent="0.35">
      <c r="P53" s="1325" t="s">
        <v>84</v>
      </c>
      <c r="Q53" s="1327" t="s">
        <v>218</v>
      </c>
      <c r="R53" s="1328" t="s">
        <v>85</v>
      </c>
      <c r="S53" s="515" t="s">
        <v>4</v>
      </c>
      <c r="T53" s="519">
        <v>0</v>
      </c>
      <c r="U53" s="516">
        <v>0</v>
      </c>
      <c r="V53" s="516">
        <v>6</v>
      </c>
      <c r="W53" s="516">
        <v>38</v>
      </c>
      <c r="X53" s="516">
        <v>7</v>
      </c>
      <c r="Y53" s="517">
        <v>51</v>
      </c>
      <c r="Z53" s="518"/>
    </row>
    <row r="54" spans="16:26" x14ac:dyDescent="0.3">
      <c r="P54" s="1317"/>
      <c r="Q54" s="1320"/>
      <c r="R54" s="1320"/>
      <c r="S54" s="508" t="s">
        <v>5</v>
      </c>
      <c r="T54" s="509">
        <v>1</v>
      </c>
      <c r="U54" s="510">
        <v>1</v>
      </c>
      <c r="V54" s="510">
        <v>2</v>
      </c>
      <c r="W54" s="510">
        <v>15</v>
      </c>
      <c r="X54" s="510">
        <v>3</v>
      </c>
      <c r="Y54" s="511">
        <v>22</v>
      </c>
      <c r="Z54" s="518"/>
    </row>
    <row r="55" spans="16:26" ht="25.2" x14ac:dyDescent="0.3">
      <c r="P55" s="1317"/>
      <c r="Q55" s="1320"/>
      <c r="R55" s="1320"/>
      <c r="S55" s="508" t="s">
        <v>86</v>
      </c>
      <c r="T55" s="509">
        <v>0</v>
      </c>
      <c r="U55" s="510">
        <v>0</v>
      </c>
      <c r="V55" s="510">
        <v>4</v>
      </c>
      <c r="W55" s="510">
        <v>15</v>
      </c>
      <c r="X55" s="510">
        <v>1</v>
      </c>
      <c r="Y55" s="511">
        <v>20</v>
      </c>
      <c r="Z55" s="518"/>
    </row>
    <row r="56" spans="16:26" x14ac:dyDescent="0.3">
      <c r="P56" s="1317"/>
      <c r="Q56" s="1321"/>
      <c r="R56" s="1323" t="s">
        <v>82</v>
      </c>
      <c r="S56" s="1324"/>
      <c r="T56" s="512">
        <v>1</v>
      </c>
      <c r="U56" s="513">
        <v>1</v>
      </c>
      <c r="V56" s="513">
        <v>12</v>
      </c>
      <c r="W56" s="513">
        <v>68</v>
      </c>
      <c r="X56" s="513">
        <v>11</v>
      </c>
      <c r="Y56" s="514">
        <v>93</v>
      </c>
      <c r="Z56" s="518"/>
    </row>
    <row r="57" spans="16:26" ht="15" thickBot="1" x14ac:dyDescent="0.35">
      <c r="P57" s="1317"/>
      <c r="Q57" s="1329" t="s">
        <v>219</v>
      </c>
      <c r="R57" s="1328" t="s">
        <v>85</v>
      </c>
      <c r="S57" s="515" t="s">
        <v>5</v>
      </c>
      <c r="T57" s="521"/>
      <c r="U57" s="522"/>
      <c r="V57" s="522"/>
      <c r="W57" s="523">
        <v>0</v>
      </c>
      <c r="X57" s="523">
        <v>1</v>
      </c>
      <c r="Y57" s="524">
        <v>1</v>
      </c>
      <c r="Z57" s="518"/>
    </row>
    <row r="58" spans="16:26" ht="25.2" x14ac:dyDescent="0.3">
      <c r="P58" s="1317"/>
      <c r="Q58" s="1320"/>
      <c r="R58" s="1320"/>
      <c r="S58" s="508" t="s">
        <v>86</v>
      </c>
      <c r="T58" s="526"/>
      <c r="U58" s="527"/>
      <c r="V58" s="527"/>
      <c r="W58" s="528">
        <v>2</v>
      </c>
      <c r="X58" s="528">
        <v>0</v>
      </c>
      <c r="Y58" s="529">
        <v>2</v>
      </c>
      <c r="Z58" s="518"/>
    </row>
    <row r="59" spans="16:26" ht="15" thickBot="1" x14ac:dyDescent="0.35">
      <c r="P59" s="1326"/>
      <c r="Q59" s="1330"/>
      <c r="R59" s="1331" t="s">
        <v>82</v>
      </c>
      <c r="S59" s="1332"/>
      <c r="T59" s="534"/>
      <c r="U59" s="535"/>
      <c r="V59" s="535"/>
      <c r="W59" s="536">
        <v>2</v>
      </c>
      <c r="X59" s="536">
        <v>1</v>
      </c>
      <c r="Y59" s="537">
        <v>3</v>
      </c>
      <c r="Z59" s="542">
        <f>Y59</f>
        <v>3</v>
      </c>
    </row>
    <row r="60" spans="16:26" x14ac:dyDescent="0.3">
      <c r="T60">
        <f>T59</f>
        <v>0</v>
      </c>
      <c r="U60">
        <f t="shared" ref="U60:Y60" si="2">U59</f>
        <v>0</v>
      </c>
      <c r="V60">
        <f t="shared" si="2"/>
        <v>0</v>
      </c>
      <c r="W60">
        <f t="shared" si="2"/>
        <v>2</v>
      </c>
      <c r="X60">
        <f t="shared" si="2"/>
        <v>1</v>
      </c>
      <c r="Y60">
        <f t="shared" si="2"/>
        <v>3</v>
      </c>
    </row>
    <row r="62" spans="16:26" x14ac:dyDescent="0.3">
      <c r="T62" s="221">
        <f>T21+T43+T60</f>
        <v>3</v>
      </c>
      <c r="U62" s="221">
        <f t="shared" ref="U62:Y62" si="3">U21+U43+U60</f>
        <v>4</v>
      </c>
      <c r="V62" s="221">
        <f t="shared" si="3"/>
        <v>16</v>
      </c>
      <c r="W62" s="221">
        <f t="shared" si="3"/>
        <v>100</v>
      </c>
      <c r="X62" s="221">
        <f t="shared" si="3"/>
        <v>128</v>
      </c>
      <c r="Y62" s="221">
        <f t="shared" si="3"/>
        <v>251</v>
      </c>
      <c r="Z62" s="221">
        <f>X62+W62+V62+U62+T62</f>
        <v>251</v>
      </c>
    </row>
    <row r="63" spans="16:26" x14ac:dyDescent="0.3">
      <c r="S63" t="s">
        <v>225</v>
      </c>
      <c r="T63" s="543">
        <f>T12+T34</f>
        <v>2</v>
      </c>
      <c r="U63" s="543">
        <f t="shared" ref="U63:Y63" si="4">U12+U34</f>
        <v>3</v>
      </c>
      <c r="V63" s="543">
        <f t="shared" si="4"/>
        <v>12</v>
      </c>
      <c r="W63" s="543">
        <f t="shared" si="4"/>
        <v>54</v>
      </c>
      <c r="X63" s="543">
        <f t="shared" si="4"/>
        <v>90</v>
      </c>
      <c r="Y63" s="543">
        <f t="shared" si="4"/>
        <v>161</v>
      </c>
    </row>
    <row r="64" spans="16:26" x14ac:dyDescent="0.3">
      <c r="S64" t="s">
        <v>226</v>
      </c>
      <c r="T64" s="543">
        <f>T20+T42+T59</f>
        <v>1</v>
      </c>
      <c r="U64" s="543">
        <f t="shared" ref="U64:Y64" si="5">U20+U42+U59</f>
        <v>1</v>
      </c>
      <c r="V64" s="543">
        <f t="shared" si="5"/>
        <v>4</v>
      </c>
      <c r="W64" s="543">
        <f t="shared" si="5"/>
        <v>46</v>
      </c>
      <c r="X64" s="543">
        <f t="shared" si="5"/>
        <v>38</v>
      </c>
      <c r="Y64" s="543">
        <f t="shared" si="5"/>
        <v>90</v>
      </c>
    </row>
    <row r="66" spans="21:24" x14ac:dyDescent="0.3">
      <c r="U66" s="543">
        <f>U63</f>
        <v>3</v>
      </c>
      <c r="V66" s="543">
        <f>V63</f>
        <v>12</v>
      </c>
      <c r="W66" s="543">
        <f>W63+T63</f>
        <v>56</v>
      </c>
      <c r="X66" s="543">
        <f>X63</f>
        <v>90</v>
      </c>
    </row>
    <row r="67" spans="21:24" x14ac:dyDescent="0.3">
      <c r="U67" s="543">
        <f>U64</f>
        <v>1</v>
      </c>
      <c r="V67" s="543">
        <f>V64</f>
        <v>4</v>
      </c>
      <c r="W67" s="543">
        <f>W64+T64</f>
        <v>47</v>
      </c>
      <c r="X67" s="543">
        <f>X64</f>
        <v>38</v>
      </c>
    </row>
  </sheetData>
  <mergeCells count="57">
    <mergeCell ref="P1:Y1"/>
    <mergeCell ref="P2:Y2"/>
    <mergeCell ref="P3:P4"/>
    <mergeCell ref="Q3:S4"/>
    <mergeCell ref="T3:X3"/>
    <mergeCell ref="Y3:Y4"/>
    <mergeCell ref="R8:S8"/>
    <mergeCell ref="Q9:Q12"/>
    <mergeCell ref="R9:R11"/>
    <mergeCell ref="R12:S12"/>
    <mergeCell ref="P13:P20"/>
    <mergeCell ref="Q13:Q16"/>
    <mergeCell ref="R13:R15"/>
    <mergeCell ref="R16:S16"/>
    <mergeCell ref="Q17:Q20"/>
    <mergeCell ref="R17:R19"/>
    <mergeCell ref="R20:S20"/>
    <mergeCell ref="P5:P12"/>
    <mergeCell ref="Q5:Q8"/>
    <mergeCell ref="R5:R7"/>
    <mergeCell ref="P23:Y23"/>
    <mergeCell ref="P24:Y24"/>
    <mergeCell ref="P25:P26"/>
    <mergeCell ref="Q25:S26"/>
    <mergeCell ref="T25:X25"/>
    <mergeCell ref="Y25:Y26"/>
    <mergeCell ref="P27:P34"/>
    <mergeCell ref="Q27:Q30"/>
    <mergeCell ref="R27:R29"/>
    <mergeCell ref="R30:S30"/>
    <mergeCell ref="Q31:Q34"/>
    <mergeCell ref="R31:R33"/>
    <mergeCell ref="R34:S34"/>
    <mergeCell ref="P35:P42"/>
    <mergeCell ref="Q35:Q38"/>
    <mergeCell ref="R35:R37"/>
    <mergeCell ref="R38:S38"/>
    <mergeCell ref="Q39:Q42"/>
    <mergeCell ref="R39:R41"/>
    <mergeCell ref="R42:S42"/>
    <mergeCell ref="P45:Y45"/>
    <mergeCell ref="P46:Y46"/>
    <mergeCell ref="P47:P48"/>
    <mergeCell ref="Q47:S48"/>
    <mergeCell ref="T47:X47"/>
    <mergeCell ref="Y47:Y48"/>
    <mergeCell ref="P49:P52"/>
    <mergeCell ref="Q49:Q52"/>
    <mergeCell ref="R49:R51"/>
    <mergeCell ref="R52:S52"/>
    <mergeCell ref="P53:P59"/>
    <mergeCell ref="Q53:Q56"/>
    <mergeCell ref="R53:R55"/>
    <mergeCell ref="R56:S56"/>
    <mergeCell ref="Q57:Q59"/>
    <mergeCell ref="R57:R58"/>
    <mergeCell ref="R59:S59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P1:AN173"/>
  <sheetViews>
    <sheetView topLeftCell="D47" workbookViewId="0">
      <selection activeCell="Y90" sqref="Y90"/>
    </sheetView>
  </sheetViews>
  <sheetFormatPr defaultRowHeight="14.4" x14ac:dyDescent="0.3"/>
  <sheetData>
    <row r="1" spans="16:40" x14ac:dyDescent="0.3">
      <c r="P1" s="1356" t="s">
        <v>114</v>
      </c>
      <c r="Q1" s="1357"/>
      <c r="R1" s="1357"/>
      <c r="S1" s="1357"/>
      <c r="T1" s="1357"/>
      <c r="U1" s="1357"/>
      <c r="V1" s="1357"/>
      <c r="W1" s="1357"/>
      <c r="X1" s="1357"/>
      <c r="Y1" s="1357"/>
      <c r="Z1" s="1357"/>
      <c r="AA1" s="1357"/>
      <c r="AB1" s="1357"/>
      <c r="AC1" s="1357"/>
      <c r="AD1" s="1357"/>
      <c r="AE1" s="1357"/>
      <c r="AF1" s="1357"/>
      <c r="AG1" s="1357"/>
      <c r="AH1" s="1357"/>
      <c r="AI1" s="1357"/>
      <c r="AJ1" s="1357"/>
      <c r="AK1" s="1357"/>
      <c r="AL1" s="1357"/>
      <c r="AM1" s="1357"/>
      <c r="AN1" s="1357"/>
    </row>
    <row r="2" spans="16:40" ht="15" thickBot="1" x14ac:dyDescent="0.35">
      <c r="P2" s="1360" t="s">
        <v>162</v>
      </c>
      <c r="Q2" s="1357"/>
      <c r="R2" s="1357"/>
      <c r="S2" s="1357"/>
      <c r="T2" s="1357"/>
      <c r="U2" s="1357"/>
      <c r="V2" s="1357"/>
      <c r="W2" s="1357"/>
      <c r="X2" s="1357"/>
      <c r="Y2" s="1357"/>
      <c r="Z2" s="1357"/>
      <c r="AA2" s="1357"/>
      <c r="AB2" s="1357"/>
      <c r="AC2" s="1357"/>
      <c r="AD2" s="1357"/>
      <c r="AE2" s="1357"/>
      <c r="AF2" s="1357"/>
      <c r="AG2" s="1357"/>
      <c r="AH2" s="1357"/>
      <c r="AI2" s="1357"/>
      <c r="AJ2" s="1357"/>
      <c r="AK2" s="1357"/>
      <c r="AL2" s="1357"/>
      <c r="AM2" s="1357"/>
      <c r="AN2" s="1357"/>
    </row>
    <row r="3" spans="16:40" ht="15" thickBot="1" x14ac:dyDescent="0.35">
      <c r="P3" s="1379" t="s">
        <v>81</v>
      </c>
      <c r="Q3" s="1362"/>
      <c r="R3" s="1366"/>
      <c r="S3" s="1380" t="s">
        <v>90</v>
      </c>
      <c r="T3" s="1381"/>
      <c r="U3" s="1381"/>
      <c r="V3" s="1381"/>
      <c r="W3" s="1381"/>
      <c r="X3" s="1381"/>
      <c r="Y3" s="1381"/>
      <c r="Z3" s="1381"/>
      <c r="AA3" s="1381"/>
      <c r="AB3" s="1381"/>
      <c r="AC3" s="1381"/>
      <c r="AD3" s="1381"/>
      <c r="AE3" s="1381"/>
      <c r="AF3" s="1381"/>
      <c r="AG3" s="1381"/>
      <c r="AH3" s="1381"/>
      <c r="AI3" s="1381"/>
      <c r="AJ3" s="1381"/>
      <c r="AK3" s="1381"/>
      <c r="AL3" s="1381"/>
      <c r="AM3" s="1382"/>
      <c r="AN3" s="1367" t="s">
        <v>82</v>
      </c>
    </row>
    <row r="4" spans="16:40" ht="36" thickBot="1" x14ac:dyDescent="0.35">
      <c r="P4" s="1363"/>
      <c r="Q4" s="1364"/>
      <c r="R4" s="1359"/>
      <c r="S4" s="192" t="s">
        <v>91</v>
      </c>
      <c r="T4" s="193" t="s">
        <v>92</v>
      </c>
      <c r="U4" s="193" t="s">
        <v>93</v>
      </c>
      <c r="V4" s="193" t="s">
        <v>94</v>
      </c>
      <c r="W4" s="193" t="s">
        <v>95</v>
      </c>
      <c r="X4" s="193" t="s">
        <v>96</v>
      </c>
      <c r="Y4" s="193" t="s">
        <v>97</v>
      </c>
      <c r="Z4" s="193" t="s">
        <v>98</v>
      </c>
      <c r="AA4" s="193" t="s">
        <v>99</v>
      </c>
      <c r="AB4" s="193" t="s">
        <v>100</v>
      </c>
      <c r="AC4" s="193" t="s">
        <v>101</v>
      </c>
      <c r="AD4" s="193" t="s">
        <v>102</v>
      </c>
      <c r="AE4" s="193" t="s">
        <v>103</v>
      </c>
      <c r="AF4" s="193" t="s">
        <v>104</v>
      </c>
      <c r="AG4" s="193" t="s">
        <v>105</v>
      </c>
      <c r="AH4" s="193" t="s">
        <v>106</v>
      </c>
      <c r="AI4" s="193" t="s">
        <v>107</v>
      </c>
      <c r="AJ4" s="193" t="s">
        <v>108</v>
      </c>
      <c r="AK4" s="193" t="s">
        <v>109</v>
      </c>
      <c r="AL4" s="193" t="s">
        <v>110</v>
      </c>
      <c r="AM4" s="193" t="s">
        <v>111</v>
      </c>
      <c r="AN4" s="1368"/>
    </row>
    <row r="5" spans="16:40" ht="16.8" x14ac:dyDescent="0.3">
      <c r="P5" s="1383" t="s">
        <v>83</v>
      </c>
      <c r="Q5" s="1376" t="s">
        <v>85</v>
      </c>
      <c r="R5" s="194" t="s">
        <v>4</v>
      </c>
      <c r="S5" s="195">
        <v>46367</v>
      </c>
      <c r="T5" s="196">
        <v>14</v>
      </c>
      <c r="U5" s="196">
        <v>276</v>
      </c>
      <c r="V5" s="196">
        <v>175</v>
      </c>
      <c r="W5" s="196">
        <v>555</v>
      </c>
      <c r="X5" s="196">
        <v>256</v>
      </c>
      <c r="Y5" s="196">
        <v>65</v>
      </c>
      <c r="Z5" s="196">
        <v>3602</v>
      </c>
      <c r="AA5" s="196">
        <v>41</v>
      </c>
      <c r="AB5" s="196">
        <v>146</v>
      </c>
      <c r="AC5" s="196">
        <v>235</v>
      </c>
      <c r="AD5" s="196">
        <v>48</v>
      </c>
      <c r="AE5" s="196">
        <v>54</v>
      </c>
      <c r="AF5" s="196">
        <v>3712</v>
      </c>
      <c r="AG5" s="196">
        <v>2619</v>
      </c>
      <c r="AH5" s="196">
        <v>8055</v>
      </c>
      <c r="AI5" s="196">
        <v>812</v>
      </c>
      <c r="AJ5" s="196">
        <v>47</v>
      </c>
      <c r="AK5" s="196">
        <v>3</v>
      </c>
      <c r="AL5" s="196">
        <v>570</v>
      </c>
      <c r="AM5" s="196">
        <v>108</v>
      </c>
      <c r="AN5" s="197">
        <v>67760</v>
      </c>
    </row>
    <row r="6" spans="16:40" x14ac:dyDescent="0.3">
      <c r="P6" s="1374"/>
      <c r="Q6" s="1357"/>
      <c r="R6" s="198" t="s">
        <v>5</v>
      </c>
      <c r="S6" s="199">
        <v>24288</v>
      </c>
      <c r="T6" s="200">
        <v>10</v>
      </c>
      <c r="U6" s="200">
        <v>238</v>
      </c>
      <c r="V6" s="200">
        <v>144</v>
      </c>
      <c r="W6" s="200">
        <v>144</v>
      </c>
      <c r="X6" s="200">
        <v>130</v>
      </c>
      <c r="Y6" s="200">
        <v>27</v>
      </c>
      <c r="Z6" s="200">
        <v>1438</v>
      </c>
      <c r="AA6" s="200">
        <v>10</v>
      </c>
      <c r="AB6" s="200">
        <v>39</v>
      </c>
      <c r="AC6" s="200">
        <v>113</v>
      </c>
      <c r="AD6" s="200">
        <v>20</v>
      </c>
      <c r="AE6" s="200">
        <v>10</v>
      </c>
      <c r="AF6" s="200">
        <v>671</v>
      </c>
      <c r="AG6" s="200">
        <v>1259</v>
      </c>
      <c r="AH6" s="200">
        <v>4134</v>
      </c>
      <c r="AI6" s="200">
        <v>439</v>
      </c>
      <c r="AJ6" s="200">
        <v>33</v>
      </c>
      <c r="AK6" s="200">
        <v>4</v>
      </c>
      <c r="AL6" s="200">
        <v>145</v>
      </c>
      <c r="AM6" s="200">
        <v>100</v>
      </c>
      <c r="AN6" s="201">
        <v>33396</v>
      </c>
    </row>
    <row r="7" spans="16:40" ht="25.2" x14ac:dyDescent="0.3">
      <c r="P7" s="1374"/>
      <c r="Q7" s="1357"/>
      <c r="R7" s="198" t="s">
        <v>86</v>
      </c>
      <c r="S7" s="199">
        <v>22514</v>
      </c>
      <c r="T7" s="200">
        <v>16</v>
      </c>
      <c r="U7" s="200">
        <v>48</v>
      </c>
      <c r="V7" s="200">
        <v>117</v>
      </c>
      <c r="W7" s="200">
        <v>107</v>
      </c>
      <c r="X7" s="200">
        <v>81</v>
      </c>
      <c r="Y7" s="200">
        <v>4</v>
      </c>
      <c r="Z7" s="200">
        <v>948</v>
      </c>
      <c r="AA7" s="200">
        <v>15</v>
      </c>
      <c r="AB7" s="200">
        <v>48</v>
      </c>
      <c r="AC7" s="200">
        <v>45</v>
      </c>
      <c r="AD7" s="200">
        <v>21</v>
      </c>
      <c r="AE7" s="200">
        <v>21</v>
      </c>
      <c r="AF7" s="200">
        <v>412</v>
      </c>
      <c r="AG7" s="200">
        <v>1158</v>
      </c>
      <c r="AH7" s="200">
        <v>2886</v>
      </c>
      <c r="AI7" s="200">
        <v>586</v>
      </c>
      <c r="AJ7" s="200">
        <v>59</v>
      </c>
      <c r="AK7" s="200">
        <v>5</v>
      </c>
      <c r="AL7" s="200">
        <v>136</v>
      </c>
      <c r="AM7" s="200">
        <v>74</v>
      </c>
      <c r="AN7" s="201">
        <v>29301</v>
      </c>
    </row>
    <row r="8" spans="16:40" x14ac:dyDescent="0.3">
      <c r="P8" s="1384"/>
      <c r="Q8" s="1354" t="s">
        <v>82</v>
      </c>
      <c r="R8" s="1355"/>
      <c r="S8" s="207">
        <v>93169</v>
      </c>
      <c r="T8" s="208">
        <v>40</v>
      </c>
      <c r="U8" s="208">
        <v>562</v>
      </c>
      <c r="V8" s="208">
        <v>436</v>
      </c>
      <c r="W8" s="208">
        <v>806</v>
      </c>
      <c r="X8" s="208">
        <v>467</v>
      </c>
      <c r="Y8" s="208">
        <v>96</v>
      </c>
      <c r="Z8" s="208">
        <v>5988</v>
      </c>
      <c r="AA8" s="208">
        <v>66</v>
      </c>
      <c r="AB8" s="208">
        <v>233</v>
      </c>
      <c r="AC8" s="208">
        <v>393</v>
      </c>
      <c r="AD8" s="208">
        <v>89</v>
      </c>
      <c r="AE8" s="208">
        <v>85</v>
      </c>
      <c r="AF8" s="208">
        <v>4795</v>
      </c>
      <c r="AG8" s="208">
        <v>5036</v>
      </c>
      <c r="AH8" s="208">
        <v>15075</v>
      </c>
      <c r="AI8" s="208">
        <v>1837</v>
      </c>
      <c r="AJ8" s="208">
        <v>139</v>
      </c>
      <c r="AK8" s="208">
        <v>12</v>
      </c>
      <c r="AL8" s="208">
        <v>851</v>
      </c>
      <c r="AM8" s="208">
        <v>282</v>
      </c>
      <c r="AN8" s="209">
        <v>130457</v>
      </c>
    </row>
    <row r="9" spans="16:40" ht="17.399999999999999" thickBot="1" x14ac:dyDescent="0.35">
      <c r="P9" s="1378" t="s">
        <v>84</v>
      </c>
      <c r="Q9" s="1372" t="s">
        <v>85</v>
      </c>
      <c r="R9" s="210" t="s">
        <v>4</v>
      </c>
      <c r="S9" s="211">
        <v>16999</v>
      </c>
      <c r="T9" s="212">
        <v>6</v>
      </c>
      <c r="U9" s="212">
        <v>13</v>
      </c>
      <c r="V9" s="212">
        <v>17</v>
      </c>
      <c r="W9" s="212">
        <v>12</v>
      </c>
      <c r="X9" s="212">
        <v>64</v>
      </c>
      <c r="Y9" s="213"/>
      <c r="Z9" s="212">
        <v>1895</v>
      </c>
      <c r="AA9" s="212">
        <v>65</v>
      </c>
      <c r="AB9" s="212">
        <v>373</v>
      </c>
      <c r="AC9" s="212">
        <v>135</v>
      </c>
      <c r="AD9" s="212">
        <v>303</v>
      </c>
      <c r="AE9" s="212">
        <v>61</v>
      </c>
      <c r="AF9" s="212">
        <v>441</v>
      </c>
      <c r="AG9" s="212">
        <v>326</v>
      </c>
      <c r="AH9" s="212">
        <v>1650</v>
      </c>
      <c r="AI9" s="212">
        <v>248</v>
      </c>
      <c r="AJ9" s="212">
        <v>13</v>
      </c>
      <c r="AK9" s="213"/>
      <c r="AL9" s="212">
        <v>27</v>
      </c>
      <c r="AM9" s="212">
        <v>40</v>
      </c>
      <c r="AN9" s="214">
        <v>22688</v>
      </c>
    </row>
    <row r="10" spans="16:40" x14ac:dyDescent="0.3">
      <c r="P10" s="1374"/>
      <c r="Q10" s="1357"/>
      <c r="R10" s="198" t="s">
        <v>5</v>
      </c>
      <c r="S10" s="199">
        <v>8027</v>
      </c>
      <c r="T10" s="200">
        <v>4</v>
      </c>
      <c r="U10" s="200">
        <v>6</v>
      </c>
      <c r="V10" s="200">
        <v>10</v>
      </c>
      <c r="W10" s="200">
        <v>15</v>
      </c>
      <c r="X10" s="200">
        <v>45</v>
      </c>
      <c r="Y10" s="215"/>
      <c r="Z10" s="200">
        <v>785</v>
      </c>
      <c r="AA10" s="200">
        <v>20</v>
      </c>
      <c r="AB10" s="200">
        <v>127</v>
      </c>
      <c r="AC10" s="200">
        <v>47</v>
      </c>
      <c r="AD10" s="200">
        <v>93</v>
      </c>
      <c r="AE10" s="200">
        <v>22</v>
      </c>
      <c r="AF10" s="200">
        <v>86</v>
      </c>
      <c r="AG10" s="200">
        <v>170</v>
      </c>
      <c r="AH10" s="200">
        <v>733</v>
      </c>
      <c r="AI10" s="200">
        <v>93</v>
      </c>
      <c r="AJ10" s="200">
        <v>8</v>
      </c>
      <c r="AK10" s="215"/>
      <c r="AL10" s="200">
        <v>7</v>
      </c>
      <c r="AM10" s="200">
        <v>14</v>
      </c>
      <c r="AN10" s="201">
        <v>10312</v>
      </c>
    </row>
    <row r="11" spans="16:40" ht="25.2" x14ac:dyDescent="0.3">
      <c r="P11" s="1374"/>
      <c r="Q11" s="1357"/>
      <c r="R11" s="198" t="s">
        <v>86</v>
      </c>
      <c r="S11" s="199">
        <v>9000</v>
      </c>
      <c r="T11" s="200">
        <v>7</v>
      </c>
      <c r="U11" s="200">
        <v>11</v>
      </c>
      <c r="V11" s="200">
        <v>11</v>
      </c>
      <c r="W11" s="200">
        <v>9</v>
      </c>
      <c r="X11" s="200">
        <v>46</v>
      </c>
      <c r="Y11" s="215"/>
      <c r="Z11" s="200">
        <v>793</v>
      </c>
      <c r="AA11" s="200">
        <v>20</v>
      </c>
      <c r="AB11" s="200">
        <v>85</v>
      </c>
      <c r="AC11" s="200">
        <v>45</v>
      </c>
      <c r="AD11" s="200">
        <v>88</v>
      </c>
      <c r="AE11" s="200">
        <v>35</v>
      </c>
      <c r="AF11" s="200">
        <v>65</v>
      </c>
      <c r="AG11" s="200">
        <v>98</v>
      </c>
      <c r="AH11" s="200">
        <v>594</v>
      </c>
      <c r="AI11" s="200">
        <v>126</v>
      </c>
      <c r="AJ11" s="200">
        <v>31</v>
      </c>
      <c r="AK11" s="215"/>
      <c r="AL11" s="200">
        <v>4</v>
      </c>
      <c r="AM11" s="200">
        <v>14</v>
      </c>
      <c r="AN11" s="201">
        <v>11082</v>
      </c>
    </row>
    <row r="12" spans="16:40" ht="15" thickBot="1" x14ac:dyDescent="0.35">
      <c r="P12" s="1363"/>
      <c r="Q12" s="1358" t="s">
        <v>82</v>
      </c>
      <c r="R12" s="1359"/>
      <c r="S12" s="202">
        <v>34026</v>
      </c>
      <c r="T12" s="203">
        <v>17</v>
      </c>
      <c r="U12" s="203">
        <v>30</v>
      </c>
      <c r="V12" s="203">
        <v>38</v>
      </c>
      <c r="W12" s="203">
        <v>36</v>
      </c>
      <c r="X12" s="203">
        <v>155</v>
      </c>
      <c r="Y12" s="216"/>
      <c r="Z12" s="203">
        <v>3473</v>
      </c>
      <c r="AA12" s="203">
        <v>105</v>
      </c>
      <c r="AB12" s="203">
        <v>585</v>
      </c>
      <c r="AC12" s="203">
        <v>227</v>
      </c>
      <c r="AD12" s="203">
        <v>484</v>
      </c>
      <c r="AE12" s="203">
        <v>118</v>
      </c>
      <c r="AF12" s="203">
        <v>592</v>
      </c>
      <c r="AG12" s="203">
        <v>594</v>
      </c>
      <c r="AH12" s="203">
        <v>2977</v>
      </c>
      <c r="AI12" s="203">
        <v>467</v>
      </c>
      <c r="AJ12" s="203">
        <v>52</v>
      </c>
      <c r="AK12" s="216"/>
      <c r="AL12" s="203">
        <v>38</v>
      </c>
      <c r="AM12" s="203">
        <v>68</v>
      </c>
      <c r="AN12" s="204">
        <v>44082</v>
      </c>
    </row>
    <row r="13" spans="16:40" x14ac:dyDescent="0.3">
      <c r="P13" s="1356" t="s">
        <v>115</v>
      </c>
      <c r="Q13" s="1357"/>
      <c r="R13" s="1357"/>
      <c r="S13" s="1357"/>
      <c r="T13" s="1357"/>
      <c r="U13" s="1357"/>
      <c r="V13" s="1357"/>
      <c r="W13" s="1357"/>
      <c r="X13" s="1357"/>
      <c r="Y13" s="1357"/>
      <c r="Z13" s="1357"/>
      <c r="AA13" s="1357"/>
      <c r="AB13" s="1357"/>
      <c r="AC13" s="1357"/>
      <c r="AD13" s="1357"/>
      <c r="AE13" s="1357"/>
      <c r="AF13" s="1357"/>
      <c r="AG13" s="1357"/>
      <c r="AH13" s="1357"/>
      <c r="AI13" s="1357"/>
      <c r="AJ13" s="1357"/>
      <c r="AK13" s="1357"/>
      <c r="AL13" s="1357"/>
      <c r="AM13" s="1357"/>
      <c r="AN13" s="1357"/>
    </row>
    <row r="14" spans="16:40" ht="15" thickBot="1" x14ac:dyDescent="0.35">
      <c r="P14" s="1360" t="s">
        <v>163</v>
      </c>
      <c r="Q14" s="1357"/>
      <c r="R14" s="1357"/>
      <c r="S14" s="1357"/>
      <c r="T14" s="1357"/>
      <c r="U14" s="1357"/>
      <c r="V14" s="1357"/>
      <c r="W14" s="1357"/>
      <c r="X14" s="1357"/>
      <c r="Y14" s="1357"/>
      <c r="Z14" s="1357"/>
      <c r="AA14" s="1357"/>
      <c r="AB14" s="1357"/>
      <c r="AC14" s="1357"/>
      <c r="AD14" s="1357"/>
      <c r="AE14" s="1357"/>
      <c r="AF14" s="1357"/>
      <c r="AG14" s="1357"/>
      <c r="AH14" s="1357"/>
      <c r="AI14" s="1357"/>
      <c r="AJ14" s="1357"/>
      <c r="AK14" s="1357"/>
      <c r="AL14" s="1357"/>
      <c r="AM14" s="1357"/>
      <c r="AN14" s="1357"/>
    </row>
    <row r="15" spans="16:40" ht="15" thickBot="1" x14ac:dyDescent="0.35">
      <c r="P15" s="1379" t="s">
        <v>81</v>
      </c>
      <c r="Q15" s="1362"/>
      <c r="R15" s="1366"/>
      <c r="S15" s="1380" t="s">
        <v>112</v>
      </c>
      <c r="T15" s="1381"/>
      <c r="U15" s="1381"/>
      <c r="V15" s="1381"/>
      <c r="W15" s="1381"/>
      <c r="X15" s="1381"/>
      <c r="Y15" s="1381"/>
      <c r="Z15" s="1381"/>
      <c r="AA15" s="1381"/>
      <c r="AB15" s="1381"/>
      <c r="AC15" s="1381"/>
      <c r="AD15" s="1381"/>
      <c r="AE15" s="1381"/>
      <c r="AF15" s="1381"/>
      <c r="AG15" s="1381"/>
      <c r="AH15" s="1381"/>
      <c r="AI15" s="1381"/>
      <c r="AJ15" s="1381"/>
      <c r="AK15" s="1381"/>
      <c r="AL15" s="1381"/>
      <c r="AM15" s="1382"/>
      <c r="AN15" s="1367" t="s">
        <v>82</v>
      </c>
    </row>
    <row r="16" spans="16:40" ht="36" thickBot="1" x14ac:dyDescent="0.35">
      <c r="P16" s="1363"/>
      <c r="Q16" s="1364"/>
      <c r="R16" s="1359"/>
      <c r="S16" s="192" t="s">
        <v>91</v>
      </c>
      <c r="T16" s="193" t="s">
        <v>92</v>
      </c>
      <c r="U16" s="193" t="s">
        <v>93</v>
      </c>
      <c r="V16" s="193" t="s">
        <v>94</v>
      </c>
      <c r="W16" s="193" t="s">
        <v>95</v>
      </c>
      <c r="X16" s="193" t="s">
        <v>96</v>
      </c>
      <c r="Y16" s="193" t="s">
        <v>97</v>
      </c>
      <c r="Z16" s="193" t="s">
        <v>98</v>
      </c>
      <c r="AA16" s="193" t="s">
        <v>99</v>
      </c>
      <c r="AB16" s="193" t="s">
        <v>100</v>
      </c>
      <c r="AC16" s="193" t="s">
        <v>101</v>
      </c>
      <c r="AD16" s="193" t="s">
        <v>102</v>
      </c>
      <c r="AE16" s="193" t="s">
        <v>103</v>
      </c>
      <c r="AF16" s="193" t="s">
        <v>104</v>
      </c>
      <c r="AG16" s="193" t="s">
        <v>105</v>
      </c>
      <c r="AH16" s="193" t="s">
        <v>106</v>
      </c>
      <c r="AI16" s="193" t="s">
        <v>107</v>
      </c>
      <c r="AJ16" s="193" t="s">
        <v>108</v>
      </c>
      <c r="AK16" s="193" t="s">
        <v>109</v>
      </c>
      <c r="AL16" s="193" t="s">
        <v>110</v>
      </c>
      <c r="AM16" s="193" t="s">
        <v>111</v>
      </c>
      <c r="AN16" s="1368"/>
    </row>
    <row r="17" spans="16:40" ht="16.8" x14ac:dyDescent="0.3">
      <c r="P17" s="1383" t="s">
        <v>83</v>
      </c>
      <c r="Q17" s="1376" t="s">
        <v>85</v>
      </c>
      <c r="R17" s="194" t="s">
        <v>4</v>
      </c>
      <c r="S17" s="195">
        <v>26788</v>
      </c>
      <c r="T17" s="196">
        <v>16</v>
      </c>
      <c r="U17" s="196">
        <v>168</v>
      </c>
      <c r="V17" s="196">
        <v>189</v>
      </c>
      <c r="W17" s="196">
        <v>205</v>
      </c>
      <c r="X17" s="196">
        <v>128</v>
      </c>
      <c r="Y17" s="196">
        <v>39</v>
      </c>
      <c r="Z17" s="196">
        <v>1986</v>
      </c>
      <c r="AA17" s="196">
        <v>40</v>
      </c>
      <c r="AB17" s="196">
        <v>74</v>
      </c>
      <c r="AC17" s="196">
        <v>155</v>
      </c>
      <c r="AD17" s="196">
        <v>38</v>
      </c>
      <c r="AE17" s="196">
        <v>35</v>
      </c>
      <c r="AF17" s="196">
        <v>7430</v>
      </c>
      <c r="AG17" s="196">
        <v>2837</v>
      </c>
      <c r="AH17" s="196">
        <v>7560</v>
      </c>
      <c r="AI17" s="196">
        <v>835</v>
      </c>
      <c r="AJ17" s="196">
        <v>29</v>
      </c>
      <c r="AK17" s="196">
        <v>4</v>
      </c>
      <c r="AL17" s="196">
        <v>353</v>
      </c>
      <c r="AM17" s="196">
        <v>54</v>
      </c>
      <c r="AN17" s="197">
        <v>48963</v>
      </c>
    </row>
    <row r="18" spans="16:40" x14ac:dyDescent="0.3">
      <c r="P18" s="1374"/>
      <c r="Q18" s="1357"/>
      <c r="R18" s="198" t="s">
        <v>5</v>
      </c>
      <c r="S18" s="199">
        <v>13147</v>
      </c>
      <c r="T18" s="200">
        <v>15</v>
      </c>
      <c r="U18" s="200">
        <v>121</v>
      </c>
      <c r="V18" s="200">
        <v>104</v>
      </c>
      <c r="W18" s="200">
        <v>74</v>
      </c>
      <c r="X18" s="200">
        <v>109</v>
      </c>
      <c r="Y18" s="200">
        <v>9</v>
      </c>
      <c r="Z18" s="200">
        <v>815</v>
      </c>
      <c r="AA18" s="200">
        <v>8</v>
      </c>
      <c r="AB18" s="200">
        <v>29</v>
      </c>
      <c r="AC18" s="200">
        <v>77</v>
      </c>
      <c r="AD18" s="200">
        <v>9</v>
      </c>
      <c r="AE18" s="200">
        <v>9</v>
      </c>
      <c r="AF18" s="200">
        <v>1842</v>
      </c>
      <c r="AG18" s="200">
        <v>1817</v>
      </c>
      <c r="AH18" s="200">
        <v>5486</v>
      </c>
      <c r="AI18" s="200">
        <v>598</v>
      </c>
      <c r="AJ18" s="200">
        <v>35</v>
      </c>
      <c r="AK18" s="200">
        <v>7</v>
      </c>
      <c r="AL18" s="200">
        <v>128</v>
      </c>
      <c r="AM18" s="200">
        <v>73</v>
      </c>
      <c r="AN18" s="201">
        <v>24512</v>
      </c>
    </row>
    <row r="19" spans="16:40" ht="25.2" x14ac:dyDescent="0.3">
      <c r="P19" s="1374"/>
      <c r="Q19" s="1357"/>
      <c r="R19" s="198" t="s">
        <v>86</v>
      </c>
      <c r="S19" s="199">
        <v>13998</v>
      </c>
      <c r="T19" s="200">
        <v>9</v>
      </c>
      <c r="U19" s="200">
        <v>26</v>
      </c>
      <c r="V19" s="200">
        <v>110</v>
      </c>
      <c r="W19" s="200">
        <v>78</v>
      </c>
      <c r="X19" s="200">
        <v>51</v>
      </c>
      <c r="Y19" s="200">
        <v>1</v>
      </c>
      <c r="Z19" s="200">
        <v>543</v>
      </c>
      <c r="AA19" s="200">
        <v>20</v>
      </c>
      <c r="AB19" s="200">
        <v>27</v>
      </c>
      <c r="AC19" s="200">
        <v>38</v>
      </c>
      <c r="AD19" s="200">
        <v>15</v>
      </c>
      <c r="AE19" s="200">
        <v>10</v>
      </c>
      <c r="AF19" s="200">
        <v>1025</v>
      </c>
      <c r="AG19" s="200">
        <v>1470</v>
      </c>
      <c r="AH19" s="200">
        <v>3570</v>
      </c>
      <c r="AI19" s="200">
        <v>829</v>
      </c>
      <c r="AJ19" s="200">
        <v>67</v>
      </c>
      <c r="AK19" s="200">
        <v>5</v>
      </c>
      <c r="AL19" s="200">
        <v>136</v>
      </c>
      <c r="AM19" s="200">
        <v>46</v>
      </c>
      <c r="AN19" s="201">
        <v>22074</v>
      </c>
    </row>
    <row r="20" spans="16:40" x14ac:dyDescent="0.3">
      <c r="P20" s="1384"/>
      <c r="Q20" s="1354" t="s">
        <v>82</v>
      </c>
      <c r="R20" s="1355"/>
      <c r="S20" s="207">
        <v>53933</v>
      </c>
      <c r="T20" s="208">
        <v>40</v>
      </c>
      <c r="U20" s="208">
        <v>315</v>
      </c>
      <c r="V20" s="208">
        <v>403</v>
      </c>
      <c r="W20" s="208">
        <v>357</v>
      </c>
      <c r="X20" s="208">
        <v>288</v>
      </c>
      <c r="Y20" s="208">
        <v>49</v>
      </c>
      <c r="Z20" s="208">
        <v>3344</v>
      </c>
      <c r="AA20" s="208">
        <v>68</v>
      </c>
      <c r="AB20" s="208">
        <v>130</v>
      </c>
      <c r="AC20" s="208">
        <v>270</v>
      </c>
      <c r="AD20" s="208">
        <v>62</v>
      </c>
      <c r="AE20" s="208">
        <v>54</v>
      </c>
      <c r="AF20" s="208">
        <v>10297</v>
      </c>
      <c r="AG20" s="208">
        <v>6124</v>
      </c>
      <c r="AH20" s="208">
        <v>16616</v>
      </c>
      <c r="AI20" s="208">
        <v>2262</v>
      </c>
      <c r="AJ20" s="208">
        <v>131</v>
      </c>
      <c r="AK20" s="208">
        <v>16</v>
      </c>
      <c r="AL20" s="208">
        <v>617</v>
      </c>
      <c r="AM20" s="208">
        <v>173</v>
      </c>
      <c r="AN20" s="209">
        <v>95549</v>
      </c>
    </row>
    <row r="21" spans="16:40" ht="17.399999999999999" thickBot="1" x14ac:dyDescent="0.35">
      <c r="P21" s="1378" t="s">
        <v>84</v>
      </c>
      <c r="Q21" s="1372" t="s">
        <v>85</v>
      </c>
      <c r="R21" s="210" t="s">
        <v>4</v>
      </c>
      <c r="S21" s="211">
        <v>10481</v>
      </c>
      <c r="T21" s="212">
        <v>4</v>
      </c>
      <c r="U21" s="212">
        <v>11</v>
      </c>
      <c r="V21" s="212">
        <v>23</v>
      </c>
      <c r="W21" s="212">
        <v>14</v>
      </c>
      <c r="X21" s="212">
        <v>67</v>
      </c>
      <c r="Y21" s="213"/>
      <c r="Z21" s="212">
        <v>1361</v>
      </c>
      <c r="AA21" s="212">
        <v>49</v>
      </c>
      <c r="AB21" s="212">
        <v>290</v>
      </c>
      <c r="AC21" s="212">
        <v>93</v>
      </c>
      <c r="AD21" s="212">
        <v>302</v>
      </c>
      <c r="AE21" s="212">
        <v>38</v>
      </c>
      <c r="AF21" s="212">
        <v>968</v>
      </c>
      <c r="AG21" s="212">
        <v>331</v>
      </c>
      <c r="AH21" s="212">
        <v>1392</v>
      </c>
      <c r="AI21" s="212">
        <v>201</v>
      </c>
      <c r="AJ21" s="212">
        <v>4</v>
      </c>
      <c r="AK21" s="212">
        <v>3</v>
      </c>
      <c r="AL21" s="212">
        <v>55</v>
      </c>
      <c r="AM21" s="212">
        <v>6</v>
      </c>
      <c r="AN21" s="214">
        <v>15693</v>
      </c>
    </row>
    <row r="22" spans="16:40" x14ac:dyDescent="0.3">
      <c r="P22" s="1374"/>
      <c r="Q22" s="1357"/>
      <c r="R22" s="198" t="s">
        <v>5</v>
      </c>
      <c r="S22" s="199">
        <v>5144</v>
      </c>
      <c r="T22" s="200">
        <v>5</v>
      </c>
      <c r="U22" s="200">
        <v>4</v>
      </c>
      <c r="V22" s="200">
        <v>10</v>
      </c>
      <c r="W22" s="200">
        <v>10</v>
      </c>
      <c r="X22" s="200">
        <v>34</v>
      </c>
      <c r="Y22" s="215"/>
      <c r="Z22" s="200">
        <v>542</v>
      </c>
      <c r="AA22" s="200">
        <v>23</v>
      </c>
      <c r="AB22" s="200">
        <v>78</v>
      </c>
      <c r="AC22" s="200">
        <v>42</v>
      </c>
      <c r="AD22" s="200">
        <v>93</v>
      </c>
      <c r="AE22" s="200">
        <v>12</v>
      </c>
      <c r="AF22" s="200">
        <v>261</v>
      </c>
      <c r="AG22" s="200">
        <v>158</v>
      </c>
      <c r="AH22" s="200">
        <v>676</v>
      </c>
      <c r="AI22" s="200">
        <v>100</v>
      </c>
      <c r="AJ22" s="200">
        <v>8</v>
      </c>
      <c r="AK22" s="200">
        <v>0</v>
      </c>
      <c r="AL22" s="200">
        <v>20</v>
      </c>
      <c r="AM22" s="200">
        <v>8</v>
      </c>
      <c r="AN22" s="201">
        <v>7228</v>
      </c>
    </row>
    <row r="23" spans="16:40" ht="25.2" x14ac:dyDescent="0.3">
      <c r="P23" s="1374"/>
      <c r="Q23" s="1357"/>
      <c r="R23" s="198" t="s">
        <v>86</v>
      </c>
      <c r="S23" s="199">
        <v>5591</v>
      </c>
      <c r="T23" s="200">
        <v>6</v>
      </c>
      <c r="U23" s="200">
        <v>4</v>
      </c>
      <c r="V23" s="200">
        <v>12</v>
      </c>
      <c r="W23" s="200">
        <v>7</v>
      </c>
      <c r="X23" s="200">
        <v>38</v>
      </c>
      <c r="Y23" s="215"/>
      <c r="Z23" s="200">
        <v>590</v>
      </c>
      <c r="AA23" s="200">
        <v>12</v>
      </c>
      <c r="AB23" s="200">
        <v>66</v>
      </c>
      <c r="AC23" s="200">
        <v>46</v>
      </c>
      <c r="AD23" s="200">
        <v>66</v>
      </c>
      <c r="AE23" s="200">
        <v>34</v>
      </c>
      <c r="AF23" s="200">
        <v>166</v>
      </c>
      <c r="AG23" s="200">
        <v>112</v>
      </c>
      <c r="AH23" s="200">
        <v>432</v>
      </c>
      <c r="AI23" s="200">
        <v>106</v>
      </c>
      <c r="AJ23" s="200">
        <v>22</v>
      </c>
      <c r="AK23" s="200">
        <v>0</v>
      </c>
      <c r="AL23" s="200">
        <v>18</v>
      </c>
      <c r="AM23" s="200">
        <v>5</v>
      </c>
      <c r="AN23" s="201">
        <v>7333</v>
      </c>
    </row>
    <row r="24" spans="16:40" ht="15" thickBot="1" x14ac:dyDescent="0.35">
      <c r="P24" s="1363"/>
      <c r="Q24" s="1358" t="s">
        <v>82</v>
      </c>
      <c r="R24" s="1359"/>
      <c r="S24" s="202">
        <v>21216</v>
      </c>
      <c r="T24" s="203">
        <v>15</v>
      </c>
      <c r="U24" s="203">
        <v>19</v>
      </c>
      <c r="V24" s="203">
        <v>45</v>
      </c>
      <c r="W24" s="203">
        <v>31</v>
      </c>
      <c r="X24" s="203">
        <v>139</v>
      </c>
      <c r="Y24" s="216"/>
      <c r="Z24" s="203">
        <v>2493</v>
      </c>
      <c r="AA24" s="203">
        <v>84</v>
      </c>
      <c r="AB24" s="203">
        <v>434</v>
      </c>
      <c r="AC24" s="203">
        <v>181</v>
      </c>
      <c r="AD24" s="203">
        <v>461</v>
      </c>
      <c r="AE24" s="203">
        <v>84</v>
      </c>
      <c r="AF24" s="203">
        <v>1395</v>
      </c>
      <c r="AG24" s="203">
        <v>601</v>
      </c>
      <c r="AH24" s="203">
        <v>2500</v>
      </c>
      <c r="AI24" s="203">
        <v>407</v>
      </c>
      <c r="AJ24" s="203">
        <v>34</v>
      </c>
      <c r="AK24" s="203">
        <v>3</v>
      </c>
      <c r="AL24" s="203">
        <v>93</v>
      </c>
      <c r="AM24" s="203">
        <v>19</v>
      </c>
      <c r="AN24" s="204">
        <v>30254</v>
      </c>
    </row>
    <row r="25" spans="16:40" x14ac:dyDescent="0.3">
      <c r="P25" s="1356" t="s">
        <v>116</v>
      </c>
      <c r="Q25" s="1357"/>
      <c r="R25" s="1357"/>
      <c r="S25" s="1357"/>
      <c r="T25" s="1357"/>
      <c r="U25" s="1357"/>
      <c r="V25" s="1357"/>
      <c r="W25" s="1357"/>
      <c r="X25" s="1357"/>
      <c r="Y25" s="1357"/>
      <c r="Z25" s="1357"/>
      <c r="AA25" s="1357"/>
      <c r="AB25" s="1357"/>
      <c r="AC25" s="1357"/>
      <c r="AD25" s="1357"/>
      <c r="AE25" s="1357"/>
      <c r="AF25" s="1357"/>
      <c r="AG25" s="1357"/>
      <c r="AH25" s="1357"/>
      <c r="AI25" s="1357"/>
      <c r="AJ25" s="1357"/>
      <c r="AK25" s="1357"/>
      <c r="AL25" s="1357"/>
      <c r="AM25" s="1357"/>
      <c r="AN25" s="191"/>
    </row>
    <row r="26" spans="16:40" ht="15" thickBot="1" x14ac:dyDescent="0.35">
      <c r="P26" s="1360" t="s">
        <v>164</v>
      </c>
      <c r="Q26" s="1357"/>
      <c r="R26" s="1357"/>
      <c r="S26" s="1357"/>
      <c r="T26" s="1357"/>
      <c r="U26" s="1357"/>
      <c r="V26" s="1357"/>
      <c r="W26" s="1357"/>
      <c r="X26" s="1357"/>
      <c r="Y26" s="1357"/>
      <c r="Z26" s="1357"/>
      <c r="AA26" s="1357"/>
      <c r="AB26" s="1357"/>
      <c r="AC26" s="1357"/>
      <c r="AD26" s="1357"/>
      <c r="AE26" s="1357"/>
      <c r="AF26" s="1357"/>
      <c r="AG26" s="1357"/>
      <c r="AH26" s="1357"/>
      <c r="AI26" s="1357"/>
      <c r="AJ26" s="1357"/>
      <c r="AK26" s="1357"/>
      <c r="AL26" s="1357"/>
      <c r="AM26" s="1357"/>
      <c r="AN26" s="191"/>
    </row>
    <row r="27" spans="16:40" ht="15" thickBot="1" x14ac:dyDescent="0.35">
      <c r="P27" s="1379" t="s">
        <v>81</v>
      </c>
      <c r="Q27" s="1362"/>
      <c r="R27" s="1366"/>
      <c r="S27" s="1380" t="s">
        <v>113</v>
      </c>
      <c r="T27" s="1381"/>
      <c r="U27" s="1381"/>
      <c r="V27" s="1381"/>
      <c r="W27" s="1381"/>
      <c r="X27" s="1381"/>
      <c r="Y27" s="1381"/>
      <c r="Z27" s="1381"/>
      <c r="AA27" s="1381"/>
      <c r="AB27" s="1381"/>
      <c r="AC27" s="1381"/>
      <c r="AD27" s="1381"/>
      <c r="AE27" s="1381"/>
      <c r="AF27" s="1381"/>
      <c r="AG27" s="1381"/>
      <c r="AH27" s="1381"/>
      <c r="AI27" s="1381"/>
      <c r="AJ27" s="1381"/>
      <c r="AK27" s="1381"/>
      <c r="AL27" s="1382"/>
      <c r="AM27" s="1367" t="s">
        <v>82</v>
      </c>
      <c r="AN27" s="191"/>
    </row>
    <row r="28" spans="16:40" ht="36" thickBot="1" x14ac:dyDescent="0.35">
      <c r="P28" s="1363"/>
      <c r="Q28" s="1364"/>
      <c r="R28" s="1359"/>
      <c r="S28" s="192" t="s">
        <v>91</v>
      </c>
      <c r="T28" s="193" t="s">
        <v>92</v>
      </c>
      <c r="U28" s="193" t="s">
        <v>93</v>
      </c>
      <c r="V28" s="193" t="s">
        <v>94</v>
      </c>
      <c r="W28" s="193" t="s">
        <v>95</v>
      </c>
      <c r="X28" s="193" t="s">
        <v>96</v>
      </c>
      <c r="Y28" s="193" t="s">
        <v>97</v>
      </c>
      <c r="Z28" s="193" t="s">
        <v>98</v>
      </c>
      <c r="AA28" s="193" t="s">
        <v>99</v>
      </c>
      <c r="AB28" s="193" t="s">
        <v>100</v>
      </c>
      <c r="AC28" s="193" t="s">
        <v>101</v>
      </c>
      <c r="AD28" s="193" t="s">
        <v>102</v>
      </c>
      <c r="AE28" s="193" t="s">
        <v>103</v>
      </c>
      <c r="AF28" s="193" t="s">
        <v>104</v>
      </c>
      <c r="AG28" s="193" t="s">
        <v>105</v>
      </c>
      <c r="AH28" s="193" t="s">
        <v>106</v>
      </c>
      <c r="AI28" s="193" t="s">
        <v>107</v>
      </c>
      <c r="AJ28" s="193" t="s">
        <v>108</v>
      </c>
      <c r="AK28" s="193" t="s">
        <v>110</v>
      </c>
      <c r="AL28" s="193" t="s">
        <v>111</v>
      </c>
      <c r="AM28" s="1368"/>
      <c r="AN28" s="191"/>
    </row>
    <row r="29" spans="16:40" ht="16.8" x14ac:dyDescent="0.3">
      <c r="P29" s="1383" t="s">
        <v>83</v>
      </c>
      <c r="Q29" s="1376" t="s">
        <v>85</v>
      </c>
      <c r="R29" s="194" t="s">
        <v>4</v>
      </c>
      <c r="S29" s="195">
        <v>4433</v>
      </c>
      <c r="T29" s="196">
        <v>1</v>
      </c>
      <c r="U29" s="196">
        <v>15</v>
      </c>
      <c r="V29" s="196">
        <v>19</v>
      </c>
      <c r="W29" s="196">
        <v>12</v>
      </c>
      <c r="X29" s="196">
        <v>23</v>
      </c>
      <c r="Y29" s="196">
        <v>5</v>
      </c>
      <c r="Z29" s="196">
        <v>352</v>
      </c>
      <c r="AA29" s="196">
        <v>3</v>
      </c>
      <c r="AB29" s="196">
        <v>11</v>
      </c>
      <c r="AC29" s="196">
        <v>23</v>
      </c>
      <c r="AD29" s="196">
        <v>5</v>
      </c>
      <c r="AE29" s="196">
        <v>3</v>
      </c>
      <c r="AF29" s="196">
        <v>168</v>
      </c>
      <c r="AG29" s="196">
        <v>48</v>
      </c>
      <c r="AH29" s="196">
        <v>249</v>
      </c>
      <c r="AI29" s="196">
        <v>19</v>
      </c>
      <c r="AJ29" s="196">
        <v>3</v>
      </c>
      <c r="AK29" s="196">
        <v>2</v>
      </c>
      <c r="AL29" s="196">
        <v>5</v>
      </c>
      <c r="AM29" s="197">
        <v>5399</v>
      </c>
      <c r="AN29" s="191"/>
    </row>
    <row r="30" spans="16:40" x14ac:dyDescent="0.3">
      <c r="P30" s="1374"/>
      <c r="Q30" s="1357"/>
      <c r="R30" s="198" t="s">
        <v>5</v>
      </c>
      <c r="S30" s="199">
        <v>2528</v>
      </c>
      <c r="T30" s="200">
        <v>3</v>
      </c>
      <c r="U30" s="200">
        <v>18</v>
      </c>
      <c r="V30" s="200">
        <v>13</v>
      </c>
      <c r="W30" s="200">
        <v>9</v>
      </c>
      <c r="X30" s="200">
        <v>13</v>
      </c>
      <c r="Y30" s="200">
        <v>1</v>
      </c>
      <c r="Z30" s="200">
        <v>167</v>
      </c>
      <c r="AA30" s="200">
        <v>3</v>
      </c>
      <c r="AB30" s="200">
        <v>5</v>
      </c>
      <c r="AC30" s="200">
        <v>2</v>
      </c>
      <c r="AD30" s="200">
        <v>1</v>
      </c>
      <c r="AE30" s="200">
        <v>2</v>
      </c>
      <c r="AF30" s="200">
        <v>59</v>
      </c>
      <c r="AG30" s="200">
        <v>39</v>
      </c>
      <c r="AH30" s="200">
        <v>197</v>
      </c>
      <c r="AI30" s="200">
        <v>10</v>
      </c>
      <c r="AJ30" s="200">
        <v>5</v>
      </c>
      <c r="AK30" s="200">
        <v>1</v>
      </c>
      <c r="AL30" s="200">
        <v>41</v>
      </c>
      <c r="AM30" s="201">
        <v>3117</v>
      </c>
      <c r="AN30" s="191"/>
    </row>
    <row r="31" spans="16:40" ht="25.2" x14ac:dyDescent="0.3">
      <c r="P31" s="1374"/>
      <c r="Q31" s="1357"/>
      <c r="R31" s="198" t="s">
        <v>86</v>
      </c>
      <c r="S31" s="199">
        <v>2025</v>
      </c>
      <c r="T31" s="200">
        <v>0</v>
      </c>
      <c r="U31" s="200">
        <v>1</v>
      </c>
      <c r="V31" s="200">
        <v>9</v>
      </c>
      <c r="W31" s="200">
        <v>6</v>
      </c>
      <c r="X31" s="200">
        <v>5</v>
      </c>
      <c r="Y31" s="200">
        <v>0</v>
      </c>
      <c r="Z31" s="200">
        <v>72</v>
      </c>
      <c r="AA31" s="200">
        <v>0</v>
      </c>
      <c r="AB31" s="200">
        <v>4</v>
      </c>
      <c r="AC31" s="200">
        <v>2</v>
      </c>
      <c r="AD31" s="200">
        <v>1</v>
      </c>
      <c r="AE31" s="200">
        <v>5</v>
      </c>
      <c r="AF31" s="200">
        <v>35</v>
      </c>
      <c r="AG31" s="200">
        <v>32</v>
      </c>
      <c r="AH31" s="200">
        <v>101</v>
      </c>
      <c r="AI31" s="200">
        <v>11</v>
      </c>
      <c r="AJ31" s="200">
        <v>7</v>
      </c>
      <c r="AK31" s="200">
        <v>0</v>
      </c>
      <c r="AL31" s="200">
        <v>2</v>
      </c>
      <c r="AM31" s="201">
        <v>2318</v>
      </c>
      <c r="AN31" s="191"/>
    </row>
    <row r="32" spans="16:40" x14ac:dyDescent="0.3">
      <c r="P32" s="1384"/>
      <c r="Q32" s="1354" t="s">
        <v>82</v>
      </c>
      <c r="R32" s="1355"/>
      <c r="S32" s="207">
        <v>8986</v>
      </c>
      <c r="T32" s="208">
        <v>4</v>
      </c>
      <c r="U32" s="208">
        <v>34</v>
      </c>
      <c r="V32" s="208">
        <v>41</v>
      </c>
      <c r="W32" s="208">
        <v>27</v>
      </c>
      <c r="X32" s="208">
        <v>41</v>
      </c>
      <c r="Y32" s="208">
        <v>6</v>
      </c>
      <c r="Z32" s="208">
        <v>591</v>
      </c>
      <c r="AA32" s="208">
        <v>6</v>
      </c>
      <c r="AB32" s="208">
        <v>20</v>
      </c>
      <c r="AC32" s="208">
        <v>27</v>
      </c>
      <c r="AD32" s="208">
        <v>7</v>
      </c>
      <c r="AE32" s="208">
        <v>10</v>
      </c>
      <c r="AF32" s="208">
        <v>262</v>
      </c>
      <c r="AG32" s="208">
        <v>119</v>
      </c>
      <c r="AH32" s="208">
        <v>547</v>
      </c>
      <c r="AI32" s="208">
        <v>40</v>
      </c>
      <c r="AJ32" s="208">
        <v>15</v>
      </c>
      <c r="AK32" s="208">
        <v>3</v>
      </c>
      <c r="AL32" s="208">
        <v>48</v>
      </c>
      <c r="AM32" s="209">
        <v>10834</v>
      </c>
      <c r="AN32" s="191"/>
    </row>
    <row r="33" spans="16:40" ht="17.399999999999999" thickBot="1" x14ac:dyDescent="0.35">
      <c r="P33" s="1378" t="s">
        <v>84</v>
      </c>
      <c r="Q33" s="1372" t="s">
        <v>85</v>
      </c>
      <c r="R33" s="210" t="s">
        <v>4</v>
      </c>
      <c r="S33" s="211">
        <v>2710</v>
      </c>
      <c r="T33" s="212">
        <v>1</v>
      </c>
      <c r="U33" s="212">
        <v>0</v>
      </c>
      <c r="V33" s="212">
        <v>2</v>
      </c>
      <c r="W33" s="212">
        <v>4</v>
      </c>
      <c r="X33" s="212">
        <v>15</v>
      </c>
      <c r="Y33" s="213"/>
      <c r="Z33" s="212">
        <v>371</v>
      </c>
      <c r="AA33" s="212">
        <v>9</v>
      </c>
      <c r="AB33" s="212">
        <v>66</v>
      </c>
      <c r="AC33" s="212">
        <v>25</v>
      </c>
      <c r="AD33" s="212">
        <v>73</v>
      </c>
      <c r="AE33" s="212">
        <v>3</v>
      </c>
      <c r="AF33" s="212">
        <v>51</v>
      </c>
      <c r="AG33" s="212">
        <v>7</v>
      </c>
      <c r="AH33" s="212">
        <v>60</v>
      </c>
      <c r="AI33" s="212">
        <v>10</v>
      </c>
      <c r="AJ33" s="213"/>
      <c r="AK33" s="212">
        <v>1</v>
      </c>
      <c r="AL33" s="213"/>
      <c r="AM33" s="214">
        <v>3408</v>
      </c>
      <c r="AN33" s="191"/>
    </row>
    <row r="34" spans="16:40" x14ac:dyDescent="0.3">
      <c r="P34" s="1374"/>
      <c r="Q34" s="1357"/>
      <c r="R34" s="198" t="s">
        <v>5</v>
      </c>
      <c r="S34" s="199">
        <v>1293</v>
      </c>
      <c r="T34" s="200">
        <v>0</v>
      </c>
      <c r="U34" s="200">
        <v>0</v>
      </c>
      <c r="V34" s="200">
        <v>0</v>
      </c>
      <c r="W34" s="200">
        <v>3</v>
      </c>
      <c r="X34" s="200">
        <v>6</v>
      </c>
      <c r="Y34" s="215"/>
      <c r="Z34" s="200">
        <v>159</v>
      </c>
      <c r="AA34" s="200">
        <v>1</v>
      </c>
      <c r="AB34" s="200">
        <v>17</v>
      </c>
      <c r="AC34" s="200">
        <v>4</v>
      </c>
      <c r="AD34" s="200">
        <v>16</v>
      </c>
      <c r="AE34" s="200">
        <v>2</v>
      </c>
      <c r="AF34" s="200">
        <v>23</v>
      </c>
      <c r="AG34" s="200">
        <v>5</v>
      </c>
      <c r="AH34" s="200">
        <v>37</v>
      </c>
      <c r="AI34" s="200">
        <v>3</v>
      </c>
      <c r="AJ34" s="215"/>
      <c r="AK34" s="200">
        <v>0</v>
      </c>
      <c r="AL34" s="215"/>
      <c r="AM34" s="201">
        <v>1569</v>
      </c>
      <c r="AN34" s="191"/>
    </row>
    <row r="35" spans="16:40" ht="25.2" x14ac:dyDescent="0.3">
      <c r="P35" s="1374"/>
      <c r="Q35" s="1357"/>
      <c r="R35" s="198" t="s">
        <v>86</v>
      </c>
      <c r="S35" s="199">
        <v>1137</v>
      </c>
      <c r="T35" s="200">
        <v>0</v>
      </c>
      <c r="U35" s="200">
        <v>2</v>
      </c>
      <c r="V35" s="200">
        <v>2</v>
      </c>
      <c r="W35" s="200">
        <v>0</v>
      </c>
      <c r="X35" s="200">
        <v>9</v>
      </c>
      <c r="Y35" s="215"/>
      <c r="Z35" s="200">
        <v>108</v>
      </c>
      <c r="AA35" s="200">
        <v>3</v>
      </c>
      <c r="AB35" s="200">
        <v>10</v>
      </c>
      <c r="AC35" s="200">
        <v>7</v>
      </c>
      <c r="AD35" s="200">
        <v>10</v>
      </c>
      <c r="AE35" s="200">
        <v>0</v>
      </c>
      <c r="AF35" s="200">
        <v>22</v>
      </c>
      <c r="AG35" s="200">
        <v>3</v>
      </c>
      <c r="AH35" s="200">
        <v>35</v>
      </c>
      <c r="AI35" s="200">
        <v>8</v>
      </c>
      <c r="AJ35" s="215"/>
      <c r="AK35" s="200">
        <v>0</v>
      </c>
      <c r="AL35" s="215"/>
      <c r="AM35" s="201">
        <v>1356</v>
      </c>
      <c r="AN35" s="191"/>
    </row>
    <row r="36" spans="16:40" ht="15" thickBot="1" x14ac:dyDescent="0.35">
      <c r="P36" s="1363"/>
      <c r="Q36" s="1358" t="s">
        <v>82</v>
      </c>
      <c r="R36" s="1359"/>
      <c r="S36" s="202">
        <v>5140</v>
      </c>
      <c r="T36" s="203">
        <v>1</v>
      </c>
      <c r="U36" s="203">
        <v>2</v>
      </c>
      <c r="V36" s="203">
        <v>4</v>
      </c>
      <c r="W36" s="203">
        <v>7</v>
      </c>
      <c r="X36" s="203">
        <v>30</v>
      </c>
      <c r="Y36" s="216"/>
      <c r="Z36" s="203">
        <v>638</v>
      </c>
      <c r="AA36" s="203">
        <v>13</v>
      </c>
      <c r="AB36" s="203">
        <v>93</v>
      </c>
      <c r="AC36" s="203">
        <v>36</v>
      </c>
      <c r="AD36" s="203">
        <v>99</v>
      </c>
      <c r="AE36" s="203">
        <v>5</v>
      </c>
      <c r="AF36" s="203">
        <v>96</v>
      </c>
      <c r="AG36" s="203">
        <v>15</v>
      </c>
      <c r="AH36" s="203">
        <v>132</v>
      </c>
      <c r="AI36" s="203">
        <v>21</v>
      </c>
      <c r="AJ36" s="216"/>
      <c r="AK36" s="203">
        <v>1</v>
      </c>
      <c r="AL36" s="216"/>
      <c r="AM36" s="204">
        <v>6333</v>
      </c>
      <c r="AN36" s="191"/>
    </row>
    <row r="40" spans="16:40" x14ac:dyDescent="0.3">
      <c r="P40" s="1356" t="s">
        <v>114</v>
      </c>
      <c r="Q40" s="1357"/>
      <c r="R40" s="1357"/>
      <c r="S40" s="1357"/>
      <c r="T40" s="1357"/>
      <c r="U40" s="1357"/>
      <c r="V40" s="1357"/>
      <c r="W40" s="1357"/>
      <c r="X40" s="1357"/>
      <c r="Y40" s="1357"/>
      <c r="Z40" s="1357"/>
      <c r="AA40" s="1357"/>
      <c r="AB40" s="1357"/>
      <c r="AC40" s="1357"/>
      <c r="AD40" s="1357"/>
      <c r="AE40" s="1357"/>
      <c r="AF40" s="1357"/>
      <c r="AG40" s="1357"/>
      <c r="AH40" s="1357"/>
      <c r="AI40" s="1357"/>
      <c r="AJ40" s="1357"/>
      <c r="AK40" s="1357"/>
      <c r="AL40" s="1357"/>
      <c r="AM40" s="1357"/>
      <c r="AN40" s="191"/>
    </row>
    <row r="41" spans="16:40" ht="15" thickBot="1" x14ac:dyDescent="0.35">
      <c r="P41" s="1360" t="s">
        <v>165</v>
      </c>
      <c r="Q41" s="1357"/>
      <c r="R41" s="1357"/>
      <c r="S41" s="1357"/>
      <c r="T41" s="1357"/>
      <c r="U41" s="1357"/>
      <c r="V41" s="1357"/>
      <c r="W41" s="1357"/>
      <c r="X41" s="1357"/>
      <c r="Y41" s="1357"/>
      <c r="Z41" s="1357"/>
      <c r="AA41" s="1357"/>
      <c r="AB41" s="1357"/>
      <c r="AC41" s="1357"/>
      <c r="AD41" s="1357"/>
      <c r="AE41" s="1357"/>
      <c r="AF41" s="1357"/>
      <c r="AG41" s="1357"/>
      <c r="AH41" s="1357"/>
      <c r="AI41" s="1357"/>
      <c r="AJ41" s="1357"/>
      <c r="AK41" s="1357"/>
      <c r="AL41" s="1357"/>
      <c r="AM41" s="1357"/>
      <c r="AN41" s="191"/>
    </row>
    <row r="42" spans="16:40" ht="15" thickBot="1" x14ac:dyDescent="0.35">
      <c r="P42" s="1379" t="s">
        <v>81</v>
      </c>
      <c r="Q42" s="1362"/>
      <c r="R42" s="1366"/>
      <c r="S42" s="1380" t="s">
        <v>90</v>
      </c>
      <c r="T42" s="1381"/>
      <c r="U42" s="1381"/>
      <c r="V42" s="1381"/>
      <c r="W42" s="1381"/>
      <c r="X42" s="1381"/>
      <c r="Y42" s="1381"/>
      <c r="Z42" s="1381"/>
      <c r="AA42" s="1381"/>
      <c r="AB42" s="1381"/>
      <c r="AC42" s="1381"/>
      <c r="AD42" s="1381"/>
      <c r="AE42" s="1381"/>
      <c r="AF42" s="1381"/>
      <c r="AG42" s="1381"/>
      <c r="AH42" s="1381"/>
      <c r="AI42" s="1381"/>
      <c r="AJ42" s="1381"/>
      <c r="AK42" s="1381"/>
      <c r="AL42" s="1382"/>
      <c r="AM42" s="1367" t="s">
        <v>82</v>
      </c>
      <c r="AN42" s="191"/>
    </row>
    <row r="43" spans="16:40" ht="36" thickBot="1" x14ac:dyDescent="0.35">
      <c r="P43" s="1363"/>
      <c r="Q43" s="1364"/>
      <c r="R43" s="1359"/>
      <c r="S43" s="192" t="s">
        <v>91</v>
      </c>
      <c r="T43" s="193" t="s">
        <v>93</v>
      </c>
      <c r="U43" s="193" t="s">
        <v>94</v>
      </c>
      <c r="V43" s="193" t="s">
        <v>95</v>
      </c>
      <c r="W43" s="193" t="s">
        <v>96</v>
      </c>
      <c r="X43" s="193" t="s">
        <v>97</v>
      </c>
      <c r="Y43" s="193" t="s">
        <v>98</v>
      </c>
      <c r="Z43" s="193" t="s">
        <v>99</v>
      </c>
      <c r="AA43" s="193" t="s">
        <v>100</v>
      </c>
      <c r="AB43" s="193" t="s">
        <v>101</v>
      </c>
      <c r="AC43" s="193" t="s">
        <v>102</v>
      </c>
      <c r="AD43" s="193" t="s">
        <v>103</v>
      </c>
      <c r="AE43" s="193" t="s">
        <v>104</v>
      </c>
      <c r="AF43" s="193" t="s">
        <v>105</v>
      </c>
      <c r="AG43" s="193" t="s">
        <v>106</v>
      </c>
      <c r="AH43" s="193" t="s">
        <v>107</v>
      </c>
      <c r="AI43" s="193" t="s">
        <v>108</v>
      </c>
      <c r="AJ43" s="193" t="s">
        <v>109</v>
      </c>
      <c r="AK43" s="193" t="s">
        <v>110</v>
      </c>
      <c r="AL43" s="193" t="s">
        <v>111</v>
      </c>
      <c r="AM43" s="1368"/>
      <c r="AN43" s="191"/>
    </row>
    <row r="44" spans="16:40" ht="16.8" x14ac:dyDescent="0.3">
      <c r="P44" s="1383" t="s">
        <v>83</v>
      </c>
      <c r="Q44" s="1376" t="s">
        <v>85</v>
      </c>
      <c r="R44" s="194" t="s">
        <v>4</v>
      </c>
      <c r="S44" s="195">
        <v>428</v>
      </c>
      <c r="T44" s="196">
        <v>1</v>
      </c>
      <c r="U44" s="196">
        <v>2</v>
      </c>
      <c r="V44" s="196">
        <v>6</v>
      </c>
      <c r="W44" s="196">
        <v>3</v>
      </c>
      <c r="X44" s="196">
        <v>2</v>
      </c>
      <c r="Y44" s="196">
        <v>63</v>
      </c>
      <c r="Z44" s="196">
        <v>1</v>
      </c>
      <c r="AA44" s="196">
        <v>7</v>
      </c>
      <c r="AB44" s="196">
        <v>9</v>
      </c>
      <c r="AC44" s="196">
        <v>5</v>
      </c>
      <c r="AD44" s="196">
        <v>3</v>
      </c>
      <c r="AE44" s="196">
        <v>25</v>
      </c>
      <c r="AF44" s="196">
        <v>12</v>
      </c>
      <c r="AG44" s="196">
        <v>111</v>
      </c>
      <c r="AH44" s="196">
        <v>13</v>
      </c>
      <c r="AI44" s="196">
        <v>1</v>
      </c>
      <c r="AJ44" s="196">
        <v>0</v>
      </c>
      <c r="AK44" s="196">
        <v>2</v>
      </c>
      <c r="AL44" s="196">
        <v>1</v>
      </c>
      <c r="AM44" s="197">
        <v>695</v>
      </c>
      <c r="AN44" s="191"/>
    </row>
    <row r="45" spans="16:40" x14ac:dyDescent="0.3">
      <c r="P45" s="1374"/>
      <c r="Q45" s="1357"/>
      <c r="R45" s="198" t="s">
        <v>5</v>
      </c>
      <c r="S45" s="199">
        <v>267</v>
      </c>
      <c r="T45" s="200">
        <v>1</v>
      </c>
      <c r="U45" s="200">
        <v>0</v>
      </c>
      <c r="V45" s="200">
        <v>2</v>
      </c>
      <c r="W45" s="200">
        <v>5</v>
      </c>
      <c r="X45" s="200">
        <v>3</v>
      </c>
      <c r="Y45" s="200">
        <v>24</v>
      </c>
      <c r="Z45" s="200">
        <v>0</v>
      </c>
      <c r="AA45" s="200">
        <v>4</v>
      </c>
      <c r="AB45" s="200">
        <v>3</v>
      </c>
      <c r="AC45" s="200">
        <v>1</v>
      </c>
      <c r="AD45" s="200">
        <v>1</v>
      </c>
      <c r="AE45" s="200">
        <v>15</v>
      </c>
      <c r="AF45" s="200">
        <v>13</v>
      </c>
      <c r="AG45" s="200">
        <v>46</v>
      </c>
      <c r="AH45" s="200">
        <v>10</v>
      </c>
      <c r="AI45" s="200">
        <v>1</v>
      </c>
      <c r="AJ45" s="200">
        <v>0</v>
      </c>
      <c r="AK45" s="200">
        <v>2</v>
      </c>
      <c r="AL45" s="200">
        <v>1</v>
      </c>
      <c r="AM45" s="201">
        <v>399</v>
      </c>
      <c r="AN45" s="191"/>
    </row>
    <row r="46" spans="16:40" ht="25.2" x14ac:dyDescent="0.3">
      <c r="P46" s="1374"/>
      <c r="Q46" s="1357"/>
      <c r="R46" s="198" t="s">
        <v>86</v>
      </c>
      <c r="S46" s="199">
        <v>224</v>
      </c>
      <c r="T46" s="200">
        <v>1</v>
      </c>
      <c r="U46" s="200">
        <v>1</v>
      </c>
      <c r="V46" s="200">
        <v>3</v>
      </c>
      <c r="W46" s="200">
        <v>5</v>
      </c>
      <c r="X46" s="200">
        <v>0</v>
      </c>
      <c r="Y46" s="200">
        <v>21</v>
      </c>
      <c r="Z46" s="200">
        <v>0</v>
      </c>
      <c r="AA46" s="200">
        <v>1</v>
      </c>
      <c r="AB46" s="200">
        <v>3</v>
      </c>
      <c r="AC46" s="200">
        <v>0</v>
      </c>
      <c r="AD46" s="200">
        <v>2</v>
      </c>
      <c r="AE46" s="200">
        <v>9</v>
      </c>
      <c r="AF46" s="200">
        <v>16</v>
      </c>
      <c r="AG46" s="200">
        <v>57</v>
      </c>
      <c r="AH46" s="200">
        <v>13</v>
      </c>
      <c r="AI46" s="200">
        <v>0</v>
      </c>
      <c r="AJ46" s="200">
        <v>1</v>
      </c>
      <c r="AK46" s="200">
        <v>3</v>
      </c>
      <c r="AL46" s="200">
        <v>2</v>
      </c>
      <c r="AM46" s="201">
        <v>362</v>
      </c>
      <c r="AN46" s="191"/>
    </row>
    <row r="47" spans="16:40" x14ac:dyDescent="0.3">
      <c r="P47" s="1384"/>
      <c r="Q47" s="1354" t="s">
        <v>82</v>
      </c>
      <c r="R47" s="1355"/>
      <c r="S47" s="207">
        <v>919</v>
      </c>
      <c r="T47" s="208">
        <v>3</v>
      </c>
      <c r="U47" s="208">
        <v>3</v>
      </c>
      <c r="V47" s="208">
        <v>11</v>
      </c>
      <c r="W47" s="208">
        <v>13</v>
      </c>
      <c r="X47" s="208">
        <v>5</v>
      </c>
      <c r="Y47" s="208">
        <v>108</v>
      </c>
      <c r="Z47" s="208">
        <v>1</v>
      </c>
      <c r="AA47" s="208">
        <v>12</v>
      </c>
      <c r="AB47" s="208">
        <v>15</v>
      </c>
      <c r="AC47" s="208">
        <v>6</v>
      </c>
      <c r="AD47" s="208">
        <v>6</v>
      </c>
      <c r="AE47" s="208">
        <v>49</v>
      </c>
      <c r="AF47" s="208">
        <v>41</v>
      </c>
      <c r="AG47" s="208">
        <v>214</v>
      </c>
      <c r="AH47" s="208">
        <v>36</v>
      </c>
      <c r="AI47" s="208">
        <v>2</v>
      </c>
      <c r="AJ47" s="208">
        <v>1</v>
      </c>
      <c r="AK47" s="208">
        <v>7</v>
      </c>
      <c r="AL47" s="208">
        <v>4</v>
      </c>
      <c r="AM47" s="209">
        <v>1456</v>
      </c>
      <c r="AN47" s="191"/>
    </row>
    <row r="48" spans="16:40" ht="17.399999999999999" thickBot="1" x14ac:dyDescent="0.35">
      <c r="P48" s="1378" t="s">
        <v>84</v>
      </c>
      <c r="Q48" s="1372" t="s">
        <v>85</v>
      </c>
      <c r="R48" s="210" t="s">
        <v>4</v>
      </c>
      <c r="S48" s="211">
        <v>533</v>
      </c>
      <c r="T48" s="212">
        <v>0</v>
      </c>
      <c r="U48" s="212">
        <v>0</v>
      </c>
      <c r="V48" s="212">
        <v>1</v>
      </c>
      <c r="W48" s="212">
        <v>0</v>
      </c>
      <c r="X48" s="213"/>
      <c r="Y48" s="212">
        <v>78</v>
      </c>
      <c r="Z48" s="212">
        <v>4</v>
      </c>
      <c r="AA48" s="212">
        <v>29</v>
      </c>
      <c r="AB48" s="212">
        <v>9</v>
      </c>
      <c r="AC48" s="212">
        <v>12</v>
      </c>
      <c r="AD48" s="212">
        <v>4</v>
      </c>
      <c r="AE48" s="212">
        <v>21</v>
      </c>
      <c r="AF48" s="212">
        <v>10</v>
      </c>
      <c r="AG48" s="212">
        <v>109</v>
      </c>
      <c r="AH48" s="212">
        <v>13</v>
      </c>
      <c r="AI48" s="212">
        <v>0</v>
      </c>
      <c r="AJ48" s="213"/>
      <c r="AK48" s="212">
        <v>2</v>
      </c>
      <c r="AL48" s="212">
        <v>2</v>
      </c>
      <c r="AM48" s="214">
        <v>827</v>
      </c>
      <c r="AN48" s="191"/>
    </row>
    <row r="49" spans="16:40" x14ac:dyDescent="0.3">
      <c r="P49" s="1374"/>
      <c r="Q49" s="1357"/>
      <c r="R49" s="198" t="s">
        <v>5</v>
      </c>
      <c r="S49" s="199">
        <v>237</v>
      </c>
      <c r="T49" s="200">
        <v>0</v>
      </c>
      <c r="U49" s="200">
        <v>0</v>
      </c>
      <c r="V49" s="200">
        <v>1</v>
      </c>
      <c r="W49" s="200">
        <v>0</v>
      </c>
      <c r="X49" s="215"/>
      <c r="Y49" s="200">
        <v>30</v>
      </c>
      <c r="Z49" s="200">
        <v>1</v>
      </c>
      <c r="AA49" s="200">
        <v>6</v>
      </c>
      <c r="AB49" s="200">
        <v>2</v>
      </c>
      <c r="AC49" s="200">
        <v>6</v>
      </c>
      <c r="AD49" s="200">
        <v>5</v>
      </c>
      <c r="AE49" s="200">
        <v>3</v>
      </c>
      <c r="AF49" s="200">
        <v>4</v>
      </c>
      <c r="AG49" s="200">
        <v>46</v>
      </c>
      <c r="AH49" s="200">
        <v>2</v>
      </c>
      <c r="AI49" s="200">
        <v>1</v>
      </c>
      <c r="AJ49" s="215"/>
      <c r="AK49" s="200">
        <v>1</v>
      </c>
      <c r="AL49" s="200">
        <v>0</v>
      </c>
      <c r="AM49" s="201">
        <v>345</v>
      </c>
      <c r="AN49" s="191"/>
    </row>
    <row r="50" spans="16:40" ht="25.2" x14ac:dyDescent="0.3">
      <c r="P50" s="1374"/>
      <c r="Q50" s="1357"/>
      <c r="R50" s="198" t="s">
        <v>86</v>
      </c>
      <c r="S50" s="199">
        <v>428</v>
      </c>
      <c r="T50" s="200">
        <v>1</v>
      </c>
      <c r="U50" s="200">
        <v>1</v>
      </c>
      <c r="V50" s="200">
        <v>1</v>
      </c>
      <c r="W50" s="200">
        <v>2</v>
      </c>
      <c r="X50" s="215"/>
      <c r="Y50" s="200">
        <v>55</v>
      </c>
      <c r="Z50" s="200">
        <v>0</v>
      </c>
      <c r="AA50" s="200">
        <v>9</v>
      </c>
      <c r="AB50" s="200">
        <v>2</v>
      </c>
      <c r="AC50" s="200">
        <v>7</v>
      </c>
      <c r="AD50" s="200">
        <v>11</v>
      </c>
      <c r="AE50" s="200">
        <v>4</v>
      </c>
      <c r="AF50" s="200">
        <v>8</v>
      </c>
      <c r="AG50" s="200">
        <v>63</v>
      </c>
      <c r="AH50" s="200">
        <v>10</v>
      </c>
      <c r="AI50" s="200">
        <v>5</v>
      </c>
      <c r="AJ50" s="215"/>
      <c r="AK50" s="200">
        <v>1</v>
      </c>
      <c r="AL50" s="200">
        <v>0</v>
      </c>
      <c r="AM50" s="201">
        <v>608</v>
      </c>
      <c r="AN50" s="191"/>
    </row>
    <row r="51" spans="16:40" ht="15" thickBot="1" x14ac:dyDescent="0.35">
      <c r="P51" s="1363"/>
      <c r="Q51" s="1358" t="s">
        <v>82</v>
      </c>
      <c r="R51" s="1359"/>
      <c r="S51" s="202">
        <v>1198</v>
      </c>
      <c r="T51" s="203">
        <v>1</v>
      </c>
      <c r="U51" s="203">
        <v>1</v>
      </c>
      <c r="V51" s="203">
        <v>3</v>
      </c>
      <c r="W51" s="203">
        <v>2</v>
      </c>
      <c r="X51" s="216"/>
      <c r="Y51" s="203">
        <v>163</v>
      </c>
      <c r="Z51" s="203">
        <v>5</v>
      </c>
      <c r="AA51" s="203">
        <v>44</v>
      </c>
      <c r="AB51" s="203">
        <v>13</v>
      </c>
      <c r="AC51" s="203">
        <v>25</v>
      </c>
      <c r="AD51" s="203">
        <v>20</v>
      </c>
      <c r="AE51" s="203">
        <v>28</v>
      </c>
      <c r="AF51" s="203">
        <v>22</v>
      </c>
      <c r="AG51" s="203">
        <v>218</v>
      </c>
      <c r="AH51" s="203">
        <v>25</v>
      </c>
      <c r="AI51" s="203">
        <v>6</v>
      </c>
      <c r="AJ51" s="216"/>
      <c r="AK51" s="203">
        <v>4</v>
      </c>
      <c r="AL51" s="203">
        <v>2</v>
      </c>
      <c r="AM51" s="204">
        <v>1780</v>
      </c>
      <c r="AN51" s="191"/>
    </row>
    <row r="52" spans="16:40" x14ac:dyDescent="0.3">
      <c r="P52" s="1356" t="s">
        <v>115</v>
      </c>
      <c r="Q52" s="1357"/>
      <c r="R52" s="1357"/>
      <c r="S52" s="1357"/>
      <c r="T52" s="1357"/>
      <c r="U52" s="1357"/>
      <c r="V52" s="1357"/>
      <c r="W52" s="1357"/>
      <c r="X52" s="1357"/>
      <c r="Y52" s="1357"/>
      <c r="Z52" s="1357"/>
      <c r="AA52" s="1357"/>
      <c r="AB52" s="1357"/>
      <c r="AC52" s="1357"/>
      <c r="AD52" s="1357"/>
      <c r="AE52" s="1357"/>
      <c r="AF52" s="1357"/>
      <c r="AG52" s="1357"/>
      <c r="AH52" s="1357"/>
      <c r="AI52" s="1357"/>
      <c r="AJ52" s="1357"/>
      <c r="AK52" s="1357"/>
      <c r="AL52" s="1357"/>
      <c r="AM52" s="1357"/>
      <c r="AN52" s="191"/>
    </row>
    <row r="53" spans="16:40" ht="15" thickBot="1" x14ac:dyDescent="0.35">
      <c r="P53" s="1360" t="s">
        <v>166</v>
      </c>
      <c r="Q53" s="1357"/>
      <c r="R53" s="1357"/>
      <c r="S53" s="1357"/>
      <c r="T53" s="1357"/>
      <c r="U53" s="1357"/>
      <c r="V53" s="1357"/>
      <c r="W53" s="1357"/>
      <c r="X53" s="1357"/>
      <c r="Y53" s="1357"/>
      <c r="Z53" s="1357"/>
      <c r="AA53" s="1357"/>
      <c r="AB53" s="1357"/>
      <c r="AC53" s="1357"/>
      <c r="AD53" s="1357"/>
      <c r="AE53" s="1357"/>
      <c r="AF53" s="1357"/>
      <c r="AG53" s="1357"/>
      <c r="AH53" s="1357"/>
      <c r="AI53" s="1357"/>
      <c r="AJ53" s="1357"/>
      <c r="AK53" s="1357"/>
      <c r="AL53" s="1357"/>
      <c r="AM53" s="1357"/>
      <c r="AN53" s="191"/>
    </row>
    <row r="54" spans="16:40" ht="15" thickBot="1" x14ac:dyDescent="0.35">
      <c r="P54" s="1379" t="s">
        <v>81</v>
      </c>
      <c r="Q54" s="1362"/>
      <c r="R54" s="1366"/>
      <c r="S54" s="1380" t="s">
        <v>112</v>
      </c>
      <c r="T54" s="1381"/>
      <c r="U54" s="1381"/>
      <c r="V54" s="1381"/>
      <c r="W54" s="1381"/>
      <c r="X54" s="1381"/>
      <c r="Y54" s="1381"/>
      <c r="Z54" s="1381"/>
      <c r="AA54" s="1381"/>
      <c r="AB54" s="1381"/>
      <c r="AC54" s="1381"/>
      <c r="AD54" s="1381"/>
      <c r="AE54" s="1381"/>
      <c r="AF54" s="1381"/>
      <c r="AG54" s="1381"/>
      <c r="AH54" s="1381"/>
      <c r="AI54" s="1381"/>
      <c r="AJ54" s="1381"/>
      <c r="AK54" s="1381"/>
      <c r="AL54" s="1382"/>
      <c r="AM54" s="1367" t="s">
        <v>82</v>
      </c>
      <c r="AN54" s="191"/>
    </row>
    <row r="55" spans="16:40" ht="36" thickBot="1" x14ac:dyDescent="0.35">
      <c r="P55" s="1363"/>
      <c r="Q55" s="1364"/>
      <c r="R55" s="1359"/>
      <c r="S55" s="192" t="s">
        <v>91</v>
      </c>
      <c r="T55" s="193" t="s">
        <v>92</v>
      </c>
      <c r="U55" s="193" t="s">
        <v>93</v>
      </c>
      <c r="V55" s="193" t="s">
        <v>94</v>
      </c>
      <c r="W55" s="193" t="s">
        <v>95</v>
      </c>
      <c r="X55" s="193" t="s">
        <v>96</v>
      </c>
      <c r="Y55" s="193" t="s">
        <v>98</v>
      </c>
      <c r="Z55" s="193" t="s">
        <v>99</v>
      </c>
      <c r="AA55" s="193" t="s">
        <v>100</v>
      </c>
      <c r="AB55" s="193" t="s">
        <v>101</v>
      </c>
      <c r="AC55" s="193" t="s">
        <v>102</v>
      </c>
      <c r="AD55" s="193" t="s">
        <v>103</v>
      </c>
      <c r="AE55" s="193" t="s">
        <v>104</v>
      </c>
      <c r="AF55" s="193" t="s">
        <v>105</v>
      </c>
      <c r="AG55" s="193" t="s">
        <v>106</v>
      </c>
      <c r="AH55" s="193" t="s">
        <v>107</v>
      </c>
      <c r="AI55" s="193" t="s">
        <v>108</v>
      </c>
      <c r="AJ55" s="193" t="s">
        <v>109</v>
      </c>
      <c r="AK55" s="193" t="s">
        <v>110</v>
      </c>
      <c r="AL55" s="193" t="s">
        <v>111</v>
      </c>
      <c r="AM55" s="1368"/>
      <c r="AN55" s="191"/>
    </row>
    <row r="56" spans="16:40" ht="16.8" x14ac:dyDescent="0.3">
      <c r="P56" s="1383" t="s">
        <v>83</v>
      </c>
      <c r="Q56" s="1376" t="s">
        <v>85</v>
      </c>
      <c r="R56" s="194" t="s">
        <v>4</v>
      </c>
      <c r="S56" s="195">
        <v>138</v>
      </c>
      <c r="T56" s="219"/>
      <c r="U56" s="196">
        <v>1</v>
      </c>
      <c r="V56" s="196">
        <v>0</v>
      </c>
      <c r="W56" s="196">
        <v>2</v>
      </c>
      <c r="X56" s="196">
        <v>1</v>
      </c>
      <c r="Y56" s="196">
        <v>17</v>
      </c>
      <c r="Z56" s="196">
        <v>2</v>
      </c>
      <c r="AA56" s="196">
        <v>3</v>
      </c>
      <c r="AB56" s="196">
        <v>1</v>
      </c>
      <c r="AC56" s="219"/>
      <c r="AD56" s="196">
        <v>0</v>
      </c>
      <c r="AE56" s="196">
        <v>79</v>
      </c>
      <c r="AF56" s="196">
        <v>14</v>
      </c>
      <c r="AG56" s="196">
        <v>70</v>
      </c>
      <c r="AH56" s="196">
        <v>17</v>
      </c>
      <c r="AI56" s="196">
        <v>1</v>
      </c>
      <c r="AJ56" s="196">
        <v>0</v>
      </c>
      <c r="AK56" s="196">
        <v>1</v>
      </c>
      <c r="AL56" s="196">
        <v>0</v>
      </c>
      <c r="AM56" s="197">
        <v>347</v>
      </c>
      <c r="AN56" s="191"/>
    </row>
    <row r="57" spans="16:40" x14ac:dyDescent="0.3">
      <c r="P57" s="1374"/>
      <c r="Q57" s="1357"/>
      <c r="R57" s="198" t="s">
        <v>5</v>
      </c>
      <c r="S57" s="199">
        <v>76</v>
      </c>
      <c r="T57" s="215"/>
      <c r="U57" s="200">
        <v>0</v>
      </c>
      <c r="V57" s="200">
        <v>1</v>
      </c>
      <c r="W57" s="200">
        <v>0</v>
      </c>
      <c r="X57" s="200">
        <v>1</v>
      </c>
      <c r="Y57" s="200">
        <v>11</v>
      </c>
      <c r="Z57" s="200">
        <v>0</v>
      </c>
      <c r="AA57" s="200">
        <v>0</v>
      </c>
      <c r="AB57" s="200">
        <v>2</v>
      </c>
      <c r="AC57" s="215"/>
      <c r="AD57" s="200">
        <v>0</v>
      </c>
      <c r="AE57" s="200">
        <v>28</v>
      </c>
      <c r="AF57" s="200">
        <v>4</v>
      </c>
      <c r="AG57" s="200">
        <v>47</v>
      </c>
      <c r="AH57" s="200">
        <v>6</v>
      </c>
      <c r="AI57" s="200">
        <v>1</v>
      </c>
      <c r="AJ57" s="200">
        <v>0</v>
      </c>
      <c r="AK57" s="200">
        <v>0</v>
      </c>
      <c r="AL57" s="200">
        <v>2</v>
      </c>
      <c r="AM57" s="201">
        <v>179</v>
      </c>
      <c r="AN57" s="191"/>
    </row>
    <row r="58" spans="16:40" ht="25.2" x14ac:dyDescent="0.3">
      <c r="P58" s="1374"/>
      <c r="Q58" s="1357"/>
      <c r="R58" s="198" t="s">
        <v>86</v>
      </c>
      <c r="S58" s="199">
        <v>69</v>
      </c>
      <c r="T58" s="215"/>
      <c r="U58" s="200">
        <v>0</v>
      </c>
      <c r="V58" s="200">
        <v>0</v>
      </c>
      <c r="W58" s="200">
        <v>0</v>
      </c>
      <c r="X58" s="200">
        <v>0</v>
      </c>
      <c r="Y58" s="200">
        <v>10</v>
      </c>
      <c r="Z58" s="200">
        <v>0</v>
      </c>
      <c r="AA58" s="200">
        <v>2</v>
      </c>
      <c r="AB58" s="200">
        <v>1</v>
      </c>
      <c r="AC58" s="215"/>
      <c r="AD58" s="200">
        <v>1</v>
      </c>
      <c r="AE58" s="200">
        <v>10</v>
      </c>
      <c r="AF58" s="200">
        <v>11</v>
      </c>
      <c r="AG58" s="200">
        <v>34</v>
      </c>
      <c r="AH58" s="200">
        <v>10</v>
      </c>
      <c r="AI58" s="200">
        <v>1</v>
      </c>
      <c r="AJ58" s="200">
        <v>1</v>
      </c>
      <c r="AK58" s="200">
        <v>0</v>
      </c>
      <c r="AL58" s="200">
        <v>0</v>
      </c>
      <c r="AM58" s="201">
        <v>150</v>
      </c>
      <c r="AN58" s="191"/>
    </row>
    <row r="59" spans="16:40" x14ac:dyDescent="0.3">
      <c r="P59" s="1384"/>
      <c r="Q59" s="1354" t="s">
        <v>82</v>
      </c>
      <c r="R59" s="1355"/>
      <c r="S59" s="207">
        <v>283</v>
      </c>
      <c r="T59" s="220"/>
      <c r="U59" s="208">
        <v>1</v>
      </c>
      <c r="V59" s="208">
        <v>1</v>
      </c>
      <c r="W59" s="208">
        <v>2</v>
      </c>
      <c r="X59" s="208">
        <v>2</v>
      </c>
      <c r="Y59" s="208">
        <v>38</v>
      </c>
      <c r="Z59" s="208">
        <v>2</v>
      </c>
      <c r="AA59" s="208">
        <v>5</v>
      </c>
      <c r="AB59" s="208">
        <v>4</v>
      </c>
      <c r="AC59" s="220"/>
      <c r="AD59" s="208">
        <v>1</v>
      </c>
      <c r="AE59" s="208">
        <v>117</v>
      </c>
      <c r="AF59" s="208">
        <v>29</v>
      </c>
      <c r="AG59" s="208">
        <v>151</v>
      </c>
      <c r="AH59" s="208">
        <v>33</v>
      </c>
      <c r="AI59" s="208">
        <v>3</v>
      </c>
      <c r="AJ59" s="208">
        <v>1</v>
      </c>
      <c r="AK59" s="208">
        <v>1</v>
      </c>
      <c r="AL59" s="208">
        <v>2</v>
      </c>
      <c r="AM59" s="209">
        <v>676</v>
      </c>
      <c r="AN59" s="191"/>
    </row>
    <row r="60" spans="16:40" ht="17.399999999999999" thickBot="1" x14ac:dyDescent="0.35">
      <c r="P60" s="1378" t="s">
        <v>84</v>
      </c>
      <c r="Q60" s="1372" t="s">
        <v>85</v>
      </c>
      <c r="R60" s="210" t="s">
        <v>4</v>
      </c>
      <c r="S60" s="211">
        <v>240</v>
      </c>
      <c r="T60" s="212">
        <v>0</v>
      </c>
      <c r="U60" s="213"/>
      <c r="V60" s="213"/>
      <c r="W60" s="213"/>
      <c r="X60" s="212">
        <v>6</v>
      </c>
      <c r="Y60" s="212">
        <v>58</v>
      </c>
      <c r="Z60" s="212">
        <v>4</v>
      </c>
      <c r="AA60" s="212">
        <v>25</v>
      </c>
      <c r="AB60" s="212">
        <v>6</v>
      </c>
      <c r="AC60" s="212">
        <v>17</v>
      </c>
      <c r="AD60" s="212">
        <v>3</v>
      </c>
      <c r="AE60" s="212">
        <v>38</v>
      </c>
      <c r="AF60" s="212">
        <v>12</v>
      </c>
      <c r="AG60" s="212">
        <v>61</v>
      </c>
      <c r="AH60" s="212">
        <v>9</v>
      </c>
      <c r="AI60" s="212">
        <v>0</v>
      </c>
      <c r="AJ60" s="213"/>
      <c r="AK60" s="212">
        <v>2</v>
      </c>
      <c r="AL60" s="212">
        <v>0</v>
      </c>
      <c r="AM60" s="214">
        <v>481</v>
      </c>
      <c r="AN60" s="191"/>
    </row>
    <row r="61" spans="16:40" x14ac:dyDescent="0.3">
      <c r="P61" s="1374"/>
      <c r="Q61" s="1357"/>
      <c r="R61" s="198" t="s">
        <v>5</v>
      </c>
      <c r="S61" s="199">
        <v>106</v>
      </c>
      <c r="T61" s="200">
        <v>2</v>
      </c>
      <c r="U61" s="215"/>
      <c r="V61" s="215"/>
      <c r="W61" s="215"/>
      <c r="X61" s="200">
        <v>2</v>
      </c>
      <c r="Y61" s="200">
        <v>19</v>
      </c>
      <c r="Z61" s="200">
        <v>1</v>
      </c>
      <c r="AA61" s="200">
        <v>6</v>
      </c>
      <c r="AB61" s="200">
        <v>2</v>
      </c>
      <c r="AC61" s="200">
        <v>7</v>
      </c>
      <c r="AD61" s="200">
        <v>0</v>
      </c>
      <c r="AE61" s="200">
        <v>9</v>
      </c>
      <c r="AF61" s="200">
        <v>1</v>
      </c>
      <c r="AG61" s="200">
        <v>27</v>
      </c>
      <c r="AH61" s="200">
        <v>4</v>
      </c>
      <c r="AI61" s="200">
        <v>1</v>
      </c>
      <c r="AJ61" s="215"/>
      <c r="AK61" s="200">
        <v>0</v>
      </c>
      <c r="AL61" s="200">
        <v>1</v>
      </c>
      <c r="AM61" s="201">
        <v>188</v>
      </c>
      <c r="AN61" s="191"/>
    </row>
    <row r="62" spans="16:40" ht="25.2" x14ac:dyDescent="0.3">
      <c r="P62" s="1374"/>
      <c r="Q62" s="1357"/>
      <c r="R62" s="198" t="s">
        <v>86</v>
      </c>
      <c r="S62" s="199">
        <v>199</v>
      </c>
      <c r="T62" s="200">
        <v>0</v>
      </c>
      <c r="U62" s="215"/>
      <c r="V62" s="215"/>
      <c r="W62" s="215"/>
      <c r="X62" s="200">
        <v>3</v>
      </c>
      <c r="Y62" s="200">
        <v>35</v>
      </c>
      <c r="Z62" s="200">
        <v>2</v>
      </c>
      <c r="AA62" s="200">
        <v>8</v>
      </c>
      <c r="AB62" s="200">
        <v>2</v>
      </c>
      <c r="AC62" s="200">
        <v>9</v>
      </c>
      <c r="AD62" s="200">
        <v>3</v>
      </c>
      <c r="AE62" s="200">
        <v>16</v>
      </c>
      <c r="AF62" s="200">
        <v>12</v>
      </c>
      <c r="AG62" s="200">
        <v>41</v>
      </c>
      <c r="AH62" s="200">
        <v>8</v>
      </c>
      <c r="AI62" s="200">
        <v>4</v>
      </c>
      <c r="AJ62" s="215"/>
      <c r="AK62" s="200">
        <v>0</v>
      </c>
      <c r="AL62" s="200">
        <v>0</v>
      </c>
      <c r="AM62" s="201">
        <v>342</v>
      </c>
      <c r="AN62" s="191"/>
    </row>
    <row r="63" spans="16:40" ht="15" thickBot="1" x14ac:dyDescent="0.35">
      <c r="P63" s="1363"/>
      <c r="Q63" s="1358" t="s">
        <v>82</v>
      </c>
      <c r="R63" s="1359"/>
      <c r="S63" s="202">
        <v>545</v>
      </c>
      <c r="T63" s="203">
        <v>2</v>
      </c>
      <c r="U63" s="216"/>
      <c r="V63" s="216"/>
      <c r="W63" s="216"/>
      <c r="X63" s="203">
        <v>11</v>
      </c>
      <c r="Y63" s="203">
        <v>112</v>
      </c>
      <c r="Z63" s="203">
        <v>7</v>
      </c>
      <c r="AA63" s="203">
        <v>39</v>
      </c>
      <c r="AB63" s="203">
        <v>10</v>
      </c>
      <c r="AC63" s="203">
        <v>33</v>
      </c>
      <c r="AD63" s="203">
        <v>6</v>
      </c>
      <c r="AE63" s="203">
        <v>63</v>
      </c>
      <c r="AF63" s="203">
        <v>25</v>
      </c>
      <c r="AG63" s="203">
        <v>129</v>
      </c>
      <c r="AH63" s="203">
        <v>21</v>
      </c>
      <c r="AI63" s="203">
        <v>5</v>
      </c>
      <c r="AJ63" s="216"/>
      <c r="AK63" s="203">
        <v>2</v>
      </c>
      <c r="AL63" s="203">
        <v>1</v>
      </c>
      <c r="AM63" s="204">
        <v>1011</v>
      </c>
      <c r="AN63" s="191"/>
    </row>
    <row r="64" spans="16:40" x14ac:dyDescent="0.3">
      <c r="P64" s="1356" t="s">
        <v>116</v>
      </c>
      <c r="Q64" s="1357"/>
      <c r="R64" s="1357"/>
      <c r="S64" s="1357"/>
      <c r="T64" s="1357"/>
      <c r="U64" s="1357"/>
      <c r="V64" s="1357"/>
      <c r="W64" s="1357"/>
      <c r="X64" s="1357"/>
      <c r="Y64" s="1357"/>
      <c r="Z64" s="1357"/>
      <c r="AA64" s="1357"/>
      <c r="AB64" s="1357"/>
      <c r="AC64" s="1357"/>
      <c r="AD64" s="1357"/>
      <c r="AE64" s="1357"/>
      <c r="AF64" s="1357"/>
      <c r="AG64" s="1357"/>
      <c r="AH64" s="191"/>
    </row>
    <row r="65" spans="16:34" ht="15" thickBot="1" x14ac:dyDescent="0.35">
      <c r="P65" s="1360" t="s">
        <v>167</v>
      </c>
      <c r="Q65" s="1357"/>
      <c r="R65" s="1357"/>
      <c r="S65" s="1357"/>
      <c r="T65" s="1357"/>
      <c r="U65" s="1357"/>
      <c r="V65" s="1357"/>
      <c r="W65" s="1357"/>
      <c r="X65" s="1357"/>
      <c r="Y65" s="1357"/>
      <c r="Z65" s="1357"/>
      <c r="AA65" s="1357"/>
      <c r="AB65" s="1357"/>
      <c r="AC65" s="1357"/>
      <c r="AD65" s="1357"/>
      <c r="AE65" s="1357"/>
      <c r="AF65" s="1357"/>
      <c r="AG65" s="1357"/>
      <c r="AH65" s="191"/>
    </row>
    <row r="66" spans="16:34" ht="15" thickBot="1" x14ac:dyDescent="0.35">
      <c r="P66" s="1379" t="s">
        <v>81</v>
      </c>
      <c r="Q66" s="1362"/>
      <c r="R66" s="1366"/>
      <c r="S66" s="1380" t="s">
        <v>113</v>
      </c>
      <c r="T66" s="1381"/>
      <c r="U66" s="1381"/>
      <c r="V66" s="1381"/>
      <c r="W66" s="1381"/>
      <c r="X66" s="1381"/>
      <c r="Y66" s="1381"/>
      <c r="Z66" s="1381"/>
      <c r="AA66" s="1381"/>
      <c r="AB66" s="1381"/>
      <c r="AC66" s="1381"/>
      <c r="AD66" s="1381"/>
      <c r="AE66" s="1381"/>
      <c r="AF66" s="1382"/>
      <c r="AG66" s="1367" t="s">
        <v>82</v>
      </c>
      <c r="AH66" s="191"/>
    </row>
    <row r="67" spans="16:34" ht="36" thickBot="1" x14ac:dyDescent="0.35">
      <c r="P67" s="1363"/>
      <c r="Q67" s="1364"/>
      <c r="R67" s="1359"/>
      <c r="S67" s="192" t="s">
        <v>91</v>
      </c>
      <c r="T67" s="193" t="s">
        <v>94</v>
      </c>
      <c r="U67" s="193" t="s">
        <v>96</v>
      </c>
      <c r="V67" s="193" t="s">
        <v>98</v>
      </c>
      <c r="W67" s="193" t="s">
        <v>99</v>
      </c>
      <c r="X67" s="193" t="s">
        <v>100</v>
      </c>
      <c r="Y67" s="193" t="s">
        <v>101</v>
      </c>
      <c r="Z67" s="193" t="s">
        <v>102</v>
      </c>
      <c r="AA67" s="193" t="s">
        <v>103</v>
      </c>
      <c r="AB67" s="193" t="s">
        <v>104</v>
      </c>
      <c r="AC67" s="193" t="s">
        <v>105</v>
      </c>
      <c r="AD67" s="193" t="s">
        <v>106</v>
      </c>
      <c r="AE67" s="193" t="s">
        <v>107</v>
      </c>
      <c r="AF67" s="193" t="s">
        <v>111</v>
      </c>
      <c r="AG67" s="1368"/>
      <c r="AH67" s="191"/>
    </row>
    <row r="68" spans="16:34" ht="16.8" x14ac:dyDescent="0.3">
      <c r="P68" s="1383" t="s">
        <v>83</v>
      </c>
      <c r="Q68" s="1376" t="s">
        <v>85</v>
      </c>
      <c r="R68" s="194" t="s">
        <v>4</v>
      </c>
      <c r="S68" s="195">
        <v>20</v>
      </c>
      <c r="T68" s="196">
        <v>0</v>
      </c>
      <c r="U68" s="219"/>
      <c r="V68" s="196">
        <v>4</v>
      </c>
      <c r="W68" s="219"/>
      <c r="X68" s="219"/>
      <c r="Y68" s="219"/>
      <c r="Z68" s="219"/>
      <c r="AA68" s="219"/>
      <c r="AB68" s="196">
        <v>3</v>
      </c>
      <c r="AC68" s="196">
        <v>0</v>
      </c>
      <c r="AD68" s="196">
        <v>5</v>
      </c>
      <c r="AE68" s="196">
        <v>1</v>
      </c>
      <c r="AF68" s="196">
        <v>0</v>
      </c>
      <c r="AG68" s="197">
        <v>33</v>
      </c>
      <c r="AH68" s="191"/>
    </row>
    <row r="69" spans="16:34" x14ac:dyDescent="0.3">
      <c r="P69" s="1374"/>
      <c r="Q69" s="1357"/>
      <c r="R69" s="198" t="s">
        <v>5</v>
      </c>
      <c r="S69" s="199">
        <v>17</v>
      </c>
      <c r="T69" s="200">
        <v>1</v>
      </c>
      <c r="U69" s="215"/>
      <c r="V69" s="200">
        <v>1</v>
      </c>
      <c r="W69" s="215"/>
      <c r="X69" s="215"/>
      <c r="Y69" s="215"/>
      <c r="Z69" s="215"/>
      <c r="AA69" s="215"/>
      <c r="AB69" s="200">
        <v>1</v>
      </c>
      <c r="AC69" s="200">
        <v>0</v>
      </c>
      <c r="AD69" s="200">
        <v>4</v>
      </c>
      <c r="AE69" s="200">
        <v>0</v>
      </c>
      <c r="AF69" s="200">
        <v>1</v>
      </c>
      <c r="AG69" s="201">
        <v>25</v>
      </c>
      <c r="AH69" s="191"/>
    </row>
    <row r="70" spans="16:34" ht="25.2" x14ac:dyDescent="0.3">
      <c r="P70" s="1374"/>
      <c r="Q70" s="1357"/>
      <c r="R70" s="198" t="s">
        <v>86</v>
      </c>
      <c r="S70" s="199">
        <v>16</v>
      </c>
      <c r="T70" s="200">
        <v>0</v>
      </c>
      <c r="U70" s="215"/>
      <c r="V70" s="200">
        <v>1</v>
      </c>
      <c r="W70" s="215"/>
      <c r="X70" s="215"/>
      <c r="Y70" s="215"/>
      <c r="Z70" s="215"/>
      <c r="AA70" s="215"/>
      <c r="AB70" s="200">
        <v>0</v>
      </c>
      <c r="AC70" s="200">
        <v>1</v>
      </c>
      <c r="AD70" s="200">
        <v>1</v>
      </c>
      <c r="AE70" s="200">
        <v>2</v>
      </c>
      <c r="AF70" s="200">
        <v>0</v>
      </c>
      <c r="AG70" s="201">
        <v>21</v>
      </c>
      <c r="AH70" s="191"/>
    </row>
    <row r="71" spans="16:34" x14ac:dyDescent="0.3">
      <c r="P71" s="1384"/>
      <c r="Q71" s="1354" t="s">
        <v>82</v>
      </c>
      <c r="R71" s="1355"/>
      <c r="S71" s="207">
        <v>53</v>
      </c>
      <c r="T71" s="208">
        <v>1</v>
      </c>
      <c r="U71" s="220"/>
      <c r="V71" s="208">
        <v>6</v>
      </c>
      <c r="W71" s="220"/>
      <c r="X71" s="220"/>
      <c r="Y71" s="220"/>
      <c r="Z71" s="220"/>
      <c r="AA71" s="220"/>
      <c r="AB71" s="208">
        <v>4</v>
      </c>
      <c r="AC71" s="208">
        <v>1</v>
      </c>
      <c r="AD71" s="208">
        <v>10</v>
      </c>
      <c r="AE71" s="208">
        <v>3</v>
      </c>
      <c r="AF71" s="208">
        <v>1</v>
      </c>
      <c r="AG71" s="209">
        <v>79</v>
      </c>
      <c r="AH71" s="191"/>
    </row>
    <row r="72" spans="16:34" ht="17.399999999999999" thickBot="1" x14ac:dyDescent="0.35">
      <c r="P72" s="1378" t="s">
        <v>84</v>
      </c>
      <c r="Q72" s="1372" t="s">
        <v>85</v>
      </c>
      <c r="R72" s="210" t="s">
        <v>4</v>
      </c>
      <c r="S72" s="211">
        <v>60</v>
      </c>
      <c r="T72" s="213"/>
      <c r="U72" s="212">
        <v>0</v>
      </c>
      <c r="V72" s="212">
        <v>11</v>
      </c>
      <c r="W72" s="212">
        <v>1</v>
      </c>
      <c r="X72" s="212">
        <v>4</v>
      </c>
      <c r="Y72" s="212">
        <v>2</v>
      </c>
      <c r="Z72" s="212">
        <v>7</v>
      </c>
      <c r="AA72" s="212">
        <v>1</v>
      </c>
      <c r="AB72" s="212">
        <v>2</v>
      </c>
      <c r="AC72" s="212">
        <v>0</v>
      </c>
      <c r="AD72" s="212">
        <v>7</v>
      </c>
      <c r="AE72" s="212">
        <v>2</v>
      </c>
      <c r="AF72" s="213"/>
      <c r="AG72" s="214">
        <v>97</v>
      </c>
      <c r="AH72" s="191"/>
    </row>
    <row r="73" spans="16:34" x14ac:dyDescent="0.3">
      <c r="P73" s="1374"/>
      <c r="Q73" s="1357"/>
      <c r="R73" s="198" t="s">
        <v>5</v>
      </c>
      <c r="S73" s="199">
        <v>25</v>
      </c>
      <c r="T73" s="215"/>
      <c r="U73" s="200">
        <v>1</v>
      </c>
      <c r="V73" s="200">
        <v>5</v>
      </c>
      <c r="W73" s="200">
        <v>0</v>
      </c>
      <c r="X73" s="200">
        <v>1</v>
      </c>
      <c r="Y73" s="200">
        <v>0</v>
      </c>
      <c r="Z73" s="200">
        <v>0</v>
      </c>
      <c r="AA73" s="200">
        <v>1</v>
      </c>
      <c r="AB73" s="200">
        <v>2</v>
      </c>
      <c r="AC73" s="200">
        <v>1</v>
      </c>
      <c r="AD73" s="200">
        <v>4</v>
      </c>
      <c r="AE73" s="200">
        <v>0</v>
      </c>
      <c r="AF73" s="215"/>
      <c r="AG73" s="201">
        <v>40</v>
      </c>
      <c r="AH73" s="191"/>
    </row>
    <row r="74" spans="16:34" ht="25.2" x14ac:dyDescent="0.3">
      <c r="P74" s="1374"/>
      <c r="Q74" s="1357"/>
      <c r="R74" s="198" t="s">
        <v>86</v>
      </c>
      <c r="S74" s="199">
        <v>34</v>
      </c>
      <c r="T74" s="215"/>
      <c r="U74" s="200">
        <v>0</v>
      </c>
      <c r="V74" s="200">
        <v>8</v>
      </c>
      <c r="W74" s="200">
        <v>1</v>
      </c>
      <c r="X74" s="200">
        <v>1</v>
      </c>
      <c r="Y74" s="200">
        <v>0</v>
      </c>
      <c r="Z74" s="200">
        <v>0</v>
      </c>
      <c r="AA74" s="200">
        <v>0</v>
      </c>
      <c r="AB74" s="200">
        <v>3</v>
      </c>
      <c r="AC74" s="200">
        <v>1</v>
      </c>
      <c r="AD74" s="200">
        <v>5</v>
      </c>
      <c r="AE74" s="200">
        <v>1</v>
      </c>
      <c r="AF74" s="215"/>
      <c r="AG74" s="201">
        <v>54</v>
      </c>
      <c r="AH74" s="191"/>
    </row>
    <row r="75" spans="16:34" ht="15" thickBot="1" x14ac:dyDescent="0.35">
      <c r="P75" s="1363"/>
      <c r="Q75" s="1358" t="s">
        <v>82</v>
      </c>
      <c r="R75" s="1359"/>
      <c r="S75" s="202">
        <v>119</v>
      </c>
      <c r="T75" s="216"/>
      <c r="U75" s="203">
        <v>1</v>
      </c>
      <c r="V75" s="203">
        <v>24</v>
      </c>
      <c r="W75" s="203">
        <v>2</v>
      </c>
      <c r="X75" s="203">
        <v>6</v>
      </c>
      <c r="Y75" s="203">
        <v>2</v>
      </c>
      <c r="Z75" s="203">
        <v>7</v>
      </c>
      <c r="AA75" s="203">
        <v>2</v>
      </c>
      <c r="AB75" s="203">
        <v>7</v>
      </c>
      <c r="AC75" s="203">
        <v>2</v>
      </c>
      <c r="AD75" s="203">
        <v>16</v>
      </c>
      <c r="AE75" s="203">
        <v>3</v>
      </c>
      <c r="AF75" s="216"/>
      <c r="AG75" s="204">
        <v>191</v>
      </c>
      <c r="AH75" s="191"/>
    </row>
    <row r="78" spans="16:34" x14ac:dyDescent="0.3">
      <c r="P78" s="1356"/>
      <c r="Q78" s="1357"/>
      <c r="R78" s="1357"/>
      <c r="S78" s="1357"/>
      <c r="T78" s="1357"/>
    </row>
    <row r="79" spans="16:34" x14ac:dyDescent="0.3">
      <c r="P79" s="1356" t="s">
        <v>173</v>
      </c>
      <c r="Q79" s="1357"/>
      <c r="R79" s="1357"/>
      <c r="S79" s="1357"/>
      <c r="T79" s="1357"/>
      <c r="U79" s="1357"/>
      <c r="V79" s="1357"/>
    </row>
    <row r="80" spans="16:34" ht="15" thickBot="1" x14ac:dyDescent="0.35">
      <c r="P80" s="1360" t="s">
        <v>79</v>
      </c>
      <c r="Q80" s="1357"/>
      <c r="R80" s="1357"/>
      <c r="S80" s="1357"/>
      <c r="T80" s="1357"/>
      <c r="U80" s="1357"/>
      <c r="V80" s="1357"/>
    </row>
    <row r="81" spans="16:24" ht="27.6" thickBot="1" x14ac:dyDescent="0.35">
      <c r="P81" s="1361" t="s">
        <v>168</v>
      </c>
      <c r="Q81" s="1362"/>
      <c r="R81" s="1365" t="s">
        <v>81</v>
      </c>
      <c r="S81" s="1362"/>
      <c r="T81" s="1366"/>
      <c r="U81" s="206" t="s">
        <v>90</v>
      </c>
      <c r="V81" s="1367" t="s">
        <v>82</v>
      </c>
    </row>
    <row r="82" spans="16:24" ht="15" thickBot="1" x14ac:dyDescent="0.35">
      <c r="P82" s="1363"/>
      <c r="Q82" s="1364"/>
      <c r="R82" s="1364"/>
      <c r="S82" s="1364"/>
      <c r="T82" s="1359"/>
      <c r="U82" s="192" t="s">
        <v>104</v>
      </c>
      <c r="V82" s="1368"/>
    </row>
    <row r="83" spans="16:24" ht="17.399999999999999" thickBot="1" x14ac:dyDescent="0.35">
      <c r="P83" s="1373"/>
      <c r="Q83" s="1375" t="s">
        <v>126</v>
      </c>
      <c r="R83" s="1375" t="s">
        <v>83</v>
      </c>
      <c r="S83" s="1376" t="s">
        <v>85</v>
      </c>
      <c r="T83" s="194" t="s">
        <v>4</v>
      </c>
      <c r="U83" s="195">
        <v>3</v>
      </c>
      <c r="V83" s="197">
        <v>3</v>
      </c>
    </row>
    <row r="84" spans="16:24" ht="25.2" x14ac:dyDescent="0.3">
      <c r="P84" s="1374"/>
      <c r="Q84" s="1357"/>
      <c r="R84" s="1357"/>
      <c r="S84" s="1357"/>
      <c r="T84" s="198" t="s">
        <v>86</v>
      </c>
      <c r="U84" s="199">
        <v>2</v>
      </c>
      <c r="V84" s="201">
        <v>2</v>
      </c>
    </row>
    <row r="85" spans="16:24" x14ac:dyDescent="0.3">
      <c r="P85" s="1374"/>
      <c r="Q85" s="1357"/>
      <c r="R85" s="1371"/>
      <c r="S85" s="1354" t="s">
        <v>82</v>
      </c>
      <c r="T85" s="1355"/>
      <c r="U85" s="207">
        <v>5</v>
      </c>
      <c r="V85" s="209">
        <v>5</v>
      </c>
      <c r="X85" s="221">
        <f>V85+V91+V95+V99+V103</f>
        <v>75</v>
      </c>
    </row>
    <row r="86" spans="16:24" ht="16.8" x14ac:dyDescent="0.3">
      <c r="P86" s="1374"/>
      <c r="Q86" s="1357"/>
      <c r="R86" s="1370" t="s">
        <v>84</v>
      </c>
      <c r="S86" s="218" t="s">
        <v>85</v>
      </c>
      <c r="T86" s="210" t="s">
        <v>4</v>
      </c>
      <c r="U86" s="211">
        <v>2</v>
      </c>
      <c r="V86" s="214">
        <v>2</v>
      </c>
    </row>
    <row r="87" spans="16:24" x14ac:dyDescent="0.3">
      <c r="P87" s="1374"/>
      <c r="Q87" s="1371"/>
      <c r="R87" s="1371"/>
      <c r="S87" s="1354" t="s">
        <v>82</v>
      </c>
      <c r="T87" s="1355"/>
      <c r="U87" s="207">
        <v>2</v>
      </c>
      <c r="V87" s="209">
        <v>2</v>
      </c>
    </row>
    <row r="88" spans="16:24" ht="16.8" x14ac:dyDescent="0.3">
      <c r="P88" s="1374"/>
      <c r="Q88" s="1370" t="s">
        <v>127</v>
      </c>
      <c r="R88" s="1370" t="s">
        <v>83</v>
      </c>
      <c r="S88" s="1372" t="s">
        <v>85</v>
      </c>
      <c r="T88" s="210" t="s">
        <v>4</v>
      </c>
      <c r="U88" s="211">
        <v>12</v>
      </c>
      <c r="V88" s="214">
        <v>12</v>
      </c>
    </row>
    <row r="89" spans="16:24" x14ac:dyDescent="0.3">
      <c r="P89" s="1374"/>
      <c r="Q89" s="1357"/>
      <c r="R89" s="1357"/>
      <c r="S89" s="1357"/>
      <c r="T89" s="198" t="s">
        <v>5</v>
      </c>
      <c r="U89" s="199">
        <v>5</v>
      </c>
      <c r="V89" s="201">
        <v>5</v>
      </c>
    </row>
    <row r="90" spans="16:24" ht="25.2" x14ac:dyDescent="0.3">
      <c r="P90" s="1374"/>
      <c r="Q90" s="1357"/>
      <c r="R90" s="1357"/>
      <c r="S90" s="1357"/>
      <c r="T90" s="198" t="s">
        <v>86</v>
      </c>
      <c r="U90" s="199">
        <v>4</v>
      </c>
      <c r="V90" s="201">
        <v>4</v>
      </c>
    </row>
    <row r="91" spans="16:24" x14ac:dyDescent="0.3">
      <c r="P91" s="1374"/>
      <c r="Q91" s="1357"/>
      <c r="R91" s="1371"/>
      <c r="S91" s="1354" t="s">
        <v>82</v>
      </c>
      <c r="T91" s="1355"/>
      <c r="U91" s="207">
        <v>21</v>
      </c>
      <c r="V91" s="209">
        <v>21</v>
      </c>
    </row>
    <row r="92" spans="16:24" ht="16.8" x14ac:dyDescent="0.3">
      <c r="P92" s="1374"/>
      <c r="Q92" s="1357"/>
      <c r="R92" s="1370" t="s">
        <v>84</v>
      </c>
      <c r="S92" s="1372" t="s">
        <v>85</v>
      </c>
      <c r="T92" s="210" t="s">
        <v>4</v>
      </c>
      <c r="U92" s="211">
        <v>10</v>
      </c>
      <c r="V92" s="214">
        <v>10</v>
      </c>
    </row>
    <row r="93" spans="16:24" x14ac:dyDescent="0.3">
      <c r="P93" s="1374"/>
      <c r="Q93" s="1357"/>
      <c r="R93" s="1357"/>
      <c r="S93" s="1357"/>
      <c r="T93" s="198" t="s">
        <v>5</v>
      </c>
      <c r="U93" s="199">
        <v>1</v>
      </c>
      <c r="V93" s="201">
        <v>1</v>
      </c>
    </row>
    <row r="94" spans="16:24" ht="25.2" x14ac:dyDescent="0.3">
      <c r="P94" s="1374"/>
      <c r="Q94" s="1357"/>
      <c r="R94" s="1357"/>
      <c r="S94" s="1357"/>
      <c r="T94" s="198" t="s">
        <v>86</v>
      </c>
      <c r="U94" s="199">
        <v>1</v>
      </c>
      <c r="V94" s="201">
        <v>1</v>
      </c>
    </row>
    <row r="95" spans="16:24" x14ac:dyDescent="0.3">
      <c r="P95" s="1374"/>
      <c r="Q95" s="1371"/>
      <c r="R95" s="1371"/>
      <c r="S95" s="1354" t="s">
        <v>82</v>
      </c>
      <c r="T95" s="1355"/>
      <c r="U95" s="207">
        <v>12</v>
      </c>
      <c r="V95" s="209">
        <v>12</v>
      </c>
    </row>
    <row r="96" spans="16:24" ht="17.399999999999999" thickBot="1" x14ac:dyDescent="0.35">
      <c r="P96" s="1374"/>
      <c r="Q96" s="1369" t="s">
        <v>128</v>
      </c>
      <c r="R96" s="1370" t="s">
        <v>83</v>
      </c>
      <c r="S96" s="1372" t="s">
        <v>85</v>
      </c>
      <c r="T96" s="210" t="s">
        <v>4</v>
      </c>
      <c r="U96" s="211">
        <v>10</v>
      </c>
      <c r="V96" s="214">
        <v>10</v>
      </c>
    </row>
    <row r="97" spans="16:25" x14ac:dyDescent="0.3">
      <c r="P97" s="1374"/>
      <c r="Q97" s="1357"/>
      <c r="R97" s="1357"/>
      <c r="S97" s="1357"/>
      <c r="T97" s="198" t="s">
        <v>5</v>
      </c>
      <c r="U97" s="199">
        <v>10</v>
      </c>
      <c r="V97" s="201">
        <v>10</v>
      </c>
    </row>
    <row r="98" spans="16:25" ht="25.2" x14ac:dyDescent="0.3">
      <c r="P98" s="1374"/>
      <c r="Q98" s="1357"/>
      <c r="R98" s="1357"/>
      <c r="S98" s="1357"/>
      <c r="T98" s="198" t="s">
        <v>86</v>
      </c>
      <c r="U98" s="199">
        <v>3</v>
      </c>
      <c r="V98" s="201">
        <v>3</v>
      </c>
    </row>
    <row r="99" spans="16:25" x14ac:dyDescent="0.3">
      <c r="P99" s="1374"/>
      <c r="Q99" s="1357"/>
      <c r="R99" s="1371"/>
      <c r="S99" s="1354" t="s">
        <v>82</v>
      </c>
      <c r="T99" s="1355"/>
      <c r="U99" s="207">
        <v>23</v>
      </c>
      <c r="V99" s="209">
        <v>23</v>
      </c>
    </row>
    <row r="100" spans="16:25" ht="17.399999999999999" thickBot="1" x14ac:dyDescent="0.35">
      <c r="P100" s="1374"/>
      <c r="Q100" s="1357"/>
      <c r="R100" s="1369" t="s">
        <v>84</v>
      </c>
      <c r="S100" s="1372" t="s">
        <v>85</v>
      </c>
      <c r="T100" s="210" t="s">
        <v>4</v>
      </c>
      <c r="U100" s="211">
        <v>9</v>
      </c>
      <c r="V100" s="214">
        <v>9</v>
      </c>
    </row>
    <row r="101" spans="16:25" x14ac:dyDescent="0.3">
      <c r="P101" s="1374"/>
      <c r="Q101" s="1357"/>
      <c r="R101" s="1357"/>
      <c r="S101" s="1357"/>
      <c r="T101" s="198" t="s">
        <v>5</v>
      </c>
      <c r="U101" s="199">
        <v>2</v>
      </c>
      <c r="V101" s="201">
        <v>2</v>
      </c>
    </row>
    <row r="102" spans="16:25" ht="25.2" x14ac:dyDescent="0.3">
      <c r="P102" s="1374"/>
      <c r="Q102" s="1357"/>
      <c r="R102" s="1357"/>
      <c r="S102" s="1357"/>
      <c r="T102" s="198" t="s">
        <v>86</v>
      </c>
      <c r="U102" s="199">
        <v>3</v>
      </c>
      <c r="V102" s="201">
        <v>3</v>
      </c>
    </row>
    <row r="103" spans="16:25" ht="15" thickBot="1" x14ac:dyDescent="0.35">
      <c r="P103" s="1363"/>
      <c r="Q103" s="1364"/>
      <c r="R103" s="1364"/>
      <c r="S103" s="1358" t="s">
        <v>82</v>
      </c>
      <c r="T103" s="1359"/>
      <c r="U103" s="202">
        <v>14</v>
      </c>
      <c r="V103" s="204">
        <v>14</v>
      </c>
    </row>
    <row r="105" spans="16:25" x14ac:dyDescent="0.3">
      <c r="P105" s="1356" t="s">
        <v>174</v>
      </c>
      <c r="Q105" s="1357"/>
      <c r="R105" s="1357"/>
      <c r="S105" s="1357"/>
      <c r="T105" s="1357"/>
      <c r="U105" s="1357"/>
      <c r="V105" s="1357"/>
    </row>
    <row r="106" spans="16:25" ht="15" thickBot="1" x14ac:dyDescent="0.35">
      <c r="P106" s="1360" t="s">
        <v>79</v>
      </c>
      <c r="Q106" s="1357"/>
      <c r="R106" s="1357"/>
      <c r="S106" s="1357"/>
      <c r="T106" s="1357"/>
      <c r="U106" s="1357"/>
      <c r="V106" s="1357"/>
    </row>
    <row r="107" spans="16:25" ht="27.6" thickBot="1" x14ac:dyDescent="0.35">
      <c r="P107" s="1361" t="s">
        <v>172</v>
      </c>
      <c r="Q107" s="1362"/>
      <c r="R107" s="1365" t="s">
        <v>81</v>
      </c>
      <c r="S107" s="1362"/>
      <c r="T107" s="1366"/>
      <c r="U107" s="206" t="s">
        <v>90</v>
      </c>
      <c r="V107" s="1367" t="s">
        <v>82</v>
      </c>
    </row>
    <row r="108" spans="16:25" ht="15" thickBot="1" x14ac:dyDescent="0.35">
      <c r="P108" s="1363"/>
      <c r="Q108" s="1364"/>
      <c r="R108" s="1364"/>
      <c r="S108" s="1364"/>
      <c r="T108" s="1359"/>
      <c r="U108" s="192" t="s">
        <v>104</v>
      </c>
      <c r="V108" s="1368"/>
    </row>
    <row r="109" spans="16:25" ht="17.399999999999999" thickBot="1" x14ac:dyDescent="0.35">
      <c r="P109" s="1373"/>
      <c r="Q109" s="1377" t="s">
        <v>127</v>
      </c>
      <c r="R109" s="1377" t="s">
        <v>83</v>
      </c>
      <c r="S109" s="217" t="s">
        <v>85</v>
      </c>
      <c r="T109" s="194" t="s">
        <v>4</v>
      </c>
      <c r="U109" s="195">
        <v>1</v>
      </c>
      <c r="V109" s="197">
        <v>1</v>
      </c>
    </row>
    <row r="110" spans="16:25" ht="15" thickBot="1" x14ac:dyDescent="0.35">
      <c r="P110" s="1363"/>
      <c r="Q110" s="1364"/>
      <c r="R110" s="1364"/>
      <c r="S110" s="1358" t="s">
        <v>82</v>
      </c>
      <c r="T110" s="1359"/>
      <c r="U110" s="202">
        <v>1</v>
      </c>
      <c r="V110" s="204">
        <v>1</v>
      </c>
      <c r="Y110" s="221">
        <f>V110+V156+V165+V168+V170+V173</f>
        <v>14</v>
      </c>
    </row>
    <row r="113" spans="16:24" x14ac:dyDescent="0.3">
      <c r="P113" s="1356" t="s">
        <v>175</v>
      </c>
      <c r="Q113" s="1357"/>
      <c r="R113" s="1357"/>
      <c r="S113" s="1357"/>
      <c r="T113" s="1357"/>
      <c r="U113" s="1357"/>
      <c r="V113" s="1357"/>
    </row>
    <row r="114" spans="16:24" ht="15" thickBot="1" x14ac:dyDescent="0.35">
      <c r="P114" s="1360" t="s">
        <v>79</v>
      </c>
      <c r="Q114" s="1357"/>
      <c r="R114" s="1357"/>
      <c r="S114" s="1357"/>
      <c r="T114" s="1357"/>
      <c r="U114" s="1357"/>
      <c r="V114" s="1357"/>
    </row>
    <row r="115" spans="16:24" ht="27.6" thickBot="1" x14ac:dyDescent="0.35">
      <c r="P115" s="1361" t="s">
        <v>169</v>
      </c>
      <c r="Q115" s="1362"/>
      <c r="R115" s="1365" t="s">
        <v>81</v>
      </c>
      <c r="S115" s="1362"/>
      <c r="T115" s="1366"/>
      <c r="U115" s="206" t="s">
        <v>112</v>
      </c>
      <c r="V115" s="1367" t="s">
        <v>82</v>
      </c>
    </row>
    <row r="116" spans="16:24" ht="15" thickBot="1" x14ac:dyDescent="0.35">
      <c r="P116" s="1363"/>
      <c r="Q116" s="1364"/>
      <c r="R116" s="1364"/>
      <c r="S116" s="1364"/>
      <c r="T116" s="1359"/>
      <c r="U116" s="192" t="s">
        <v>104</v>
      </c>
      <c r="V116" s="1368"/>
    </row>
    <row r="117" spans="16:24" ht="15" thickBot="1" x14ac:dyDescent="0.35">
      <c r="P117" s="1373"/>
      <c r="Q117" s="1375" t="s">
        <v>124</v>
      </c>
      <c r="R117" s="1375" t="s">
        <v>83</v>
      </c>
      <c r="S117" s="1376" t="s">
        <v>85</v>
      </c>
      <c r="T117" s="194" t="s">
        <v>5</v>
      </c>
      <c r="U117" s="195">
        <v>1</v>
      </c>
      <c r="V117" s="197">
        <v>1</v>
      </c>
      <c r="X117" s="221">
        <f>V119+V121+V123+V125+V129+V132+V136+V140+V144+V148</f>
        <v>180</v>
      </c>
    </row>
    <row r="118" spans="16:24" ht="25.2" x14ac:dyDescent="0.3">
      <c r="P118" s="1374"/>
      <c r="Q118" s="1357"/>
      <c r="R118" s="1357"/>
      <c r="S118" s="1357"/>
      <c r="T118" s="198" t="s">
        <v>86</v>
      </c>
      <c r="U118" s="199">
        <v>1</v>
      </c>
      <c r="V118" s="201">
        <v>1</v>
      </c>
    </row>
    <row r="119" spans="16:24" x14ac:dyDescent="0.3">
      <c r="P119" s="1374"/>
      <c r="Q119" s="1357"/>
      <c r="R119" s="1371"/>
      <c r="S119" s="1354" t="s">
        <v>82</v>
      </c>
      <c r="T119" s="1355"/>
      <c r="U119" s="207">
        <v>2</v>
      </c>
      <c r="V119" s="209">
        <v>2</v>
      </c>
    </row>
    <row r="120" spans="16:24" ht="16.8" x14ac:dyDescent="0.3">
      <c r="P120" s="1374"/>
      <c r="Q120" s="1357"/>
      <c r="R120" s="1370" t="s">
        <v>84</v>
      </c>
      <c r="S120" s="218" t="s">
        <v>85</v>
      </c>
      <c r="T120" s="210" t="s">
        <v>4</v>
      </c>
      <c r="U120" s="211">
        <v>1</v>
      </c>
      <c r="V120" s="214">
        <v>1</v>
      </c>
    </row>
    <row r="121" spans="16:24" x14ac:dyDescent="0.3">
      <c r="P121" s="1374"/>
      <c r="Q121" s="1371"/>
      <c r="R121" s="1371"/>
      <c r="S121" s="1354" t="s">
        <v>82</v>
      </c>
      <c r="T121" s="1355"/>
      <c r="U121" s="207">
        <v>1</v>
      </c>
      <c r="V121" s="209">
        <v>1</v>
      </c>
    </row>
    <row r="122" spans="16:24" ht="16.8" x14ac:dyDescent="0.3">
      <c r="P122" s="1374"/>
      <c r="Q122" s="1370" t="s">
        <v>125</v>
      </c>
      <c r="R122" s="1370" t="s">
        <v>83</v>
      </c>
      <c r="S122" s="218" t="s">
        <v>85</v>
      </c>
      <c r="T122" s="210" t="s">
        <v>4</v>
      </c>
      <c r="U122" s="211">
        <v>3</v>
      </c>
      <c r="V122" s="214">
        <v>3</v>
      </c>
    </row>
    <row r="123" spans="16:24" x14ac:dyDescent="0.3">
      <c r="P123" s="1374"/>
      <c r="Q123" s="1357"/>
      <c r="R123" s="1371"/>
      <c r="S123" s="1354" t="s">
        <v>82</v>
      </c>
      <c r="T123" s="1355"/>
      <c r="U123" s="207">
        <v>3</v>
      </c>
      <c r="V123" s="209">
        <v>3</v>
      </c>
    </row>
    <row r="124" spans="16:24" ht="16.8" x14ac:dyDescent="0.3">
      <c r="P124" s="1374"/>
      <c r="Q124" s="1357"/>
      <c r="R124" s="1370" t="s">
        <v>84</v>
      </c>
      <c r="S124" s="218" t="s">
        <v>85</v>
      </c>
      <c r="T124" s="210" t="s">
        <v>5</v>
      </c>
      <c r="U124" s="211">
        <v>1</v>
      </c>
      <c r="V124" s="214">
        <v>1</v>
      </c>
    </row>
    <row r="125" spans="16:24" x14ac:dyDescent="0.3">
      <c r="P125" s="1374"/>
      <c r="Q125" s="1371"/>
      <c r="R125" s="1371"/>
      <c r="S125" s="1354" t="s">
        <v>82</v>
      </c>
      <c r="T125" s="1355"/>
      <c r="U125" s="207">
        <v>1</v>
      </c>
      <c r="V125" s="209">
        <v>1</v>
      </c>
    </row>
    <row r="126" spans="16:24" ht="16.8" x14ac:dyDescent="0.3">
      <c r="P126" s="1374"/>
      <c r="Q126" s="1370" t="s">
        <v>126</v>
      </c>
      <c r="R126" s="1370" t="s">
        <v>83</v>
      </c>
      <c r="S126" s="1372" t="s">
        <v>85</v>
      </c>
      <c r="T126" s="210" t="s">
        <v>4</v>
      </c>
      <c r="U126" s="211">
        <v>5</v>
      </c>
      <c r="V126" s="214">
        <v>5</v>
      </c>
    </row>
    <row r="127" spans="16:24" x14ac:dyDescent="0.3">
      <c r="P127" s="1374"/>
      <c r="Q127" s="1357"/>
      <c r="R127" s="1357"/>
      <c r="S127" s="1357"/>
      <c r="T127" s="198" t="s">
        <v>5</v>
      </c>
      <c r="U127" s="199">
        <v>1</v>
      </c>
      <c r="V127" s="201">
        <v>1</v>
      </c>
    </row>
    <row r="128" spans="16:24" ht="25.2" x14ac:dyDescent="0.3">
      <c r="P128" s="1374"/>
      <c r="Q128" s="1357"/>
      <c r="R128" s="1357"/>
      <c r="S128" s="1357"/>
      <c r="T128" s="198" t="s">
        <v>86</v>
      </c>
      <c r="U128" s="199">
        <v>1</v>
      </c>
      <c r="V128" s="201">
        <v>1</v>
      </c>
    </row>
    <row r="129" spans="16:22" x14ac:dyDescent="0.3">
      <c r="P129" s="1374"/>
      <c r="Q129" s="1357"/>
      <c r="R129" s="1371"/>
      <c r="S129" s="1354" t="s">
        <v>82</v>
      </c>
      <c r="T129" s="1355"/>
      <c r="U129" s="207">
        <v>7</v>
      </c>
      <c r="V129" s="209">
        <v>7</v>
      </c>
    </row>
    <row r="130" spans="16:22" ht="16.8" x14ac:dyDescent="0.3">
      <c r="P130" s="1374"/>
      <c r="Q130" s="1357"/>
      <c r="R130" s="1370" t="s">
        <v>84</v>
      </c>
      <c r="S130" s="1372" t="s">
        <v>85</v>
      </c>
      <c r="T130" s="210" t="s">
        <v>4</v>
      </c>
      <c r="U130" s="211">
        <v>2</v>
      </c>
      <c r="V130" s="214">
        <v>2</v>
      </c>
    </row>
    <row r="131" spans="16:22" ht="25.2" x14ac:dyDescent="0.3">
      <c r="P131" s="1374"/>
      <c r="Q131" s="1357"/>
      <c r="R131" s="1357"/>
      <c r="S131" s="1357"/>
      <c r="T131" s="198" t="s">
        <v>86</v>
      </c>
      <c r="U131" s="199">
        <v>1</v>
      </c>
      <c r="V131" s="201">
        <v>1</v>
      </c>
    </row>
    <row r="132" spans="16:22" x14ac:dyDescent="0.3">
      <c r="P132" s="1374"/>
      <c r="Q132" s="1371"/>
      <c r="R132" s="1371"/>
      <c r="S132" s="1354" t="s">
        <v>82</v>
      </c>
      <c r="T132" s="1355"/>
      <c r="U132" s="207">
        <v>3</v>
      </c>
      <c r="V132" s="209">
        <v>3</v>
      </c>
    </row>
    <row r="133" spans="16:22" ht="16.8" x14ac:dyDescent="0.3">
      <c r="P133" s="1374"/>
      <c r="Q133" s="1370" t="s">
        <v>127</v>
      </c>
      <c r="R133" s="1370" t="s">
        <v>83</v>
      </c>
      <c r="S133" s="1372" t="s">
        <v>85</v>
      </c>
      <c r="T133" s="210" t="s">
        <v>4</v>
      </c>
      <c r="U133" s="211">
        <v>25</v>
      </c>
      <c r="V133" s="214">
        <v>25</v>
      </c>
    </row>
    <row r="134" spans="16:22" x14ac:dyDescent="0.3">
      <c r="P134" s="1374"/>
      <c r="Q134" s="1357"/>
      <c r="R134" s="1357"/>
      <c r="S134" s="1357"/>
      <c r="T134" s="198" t="s">
        <v>5</v>
      </c>
      <c r="U134" s="199">
        <v>10</v>
      </c>
      <c r="V134" s="201">
        <v>10</v>
      </c>
    </row>
    <row r="135" spans="16:22" ht="25.2" x14ac:dyDescent="0.3">
      <c r="P135" s="1374"/>
      <c r="Q135" s="1357"/>
      <c r="R135" s="1357"/>
      <c r="S135" s="1357"/>
      <c r="T135" s="198" t="s">
        <v>86</v>
      </c>
      <c r="U135" s="199">
        <v>3</v>
      </c>
      <c r="V135" s="201">
        <v>3</v>
      </c>
    </row>
    <row r="136" spans="16:22" x14ac:dyDescent="0.3">
      <c r="P136" s="1374"/>
      <c r="Q136" s="1357"/>
      <c r="R136" s="1371"/>
      <c r="S136" s="1354" t="s">
        <v>82</v>
      </c>
      <c r="T136" s="1355"/>
      <c r="U136" s="207">
        <v>38</v>
      </c>
      <c r="V136" s="209">
        <v>38</v>
      </c>
    </row>
    <row r="137" spans="16:22" ht="16.8" x14ac:dyDescent="0.3">
      <c r="P137" s="1374"/>
      <c r="Q137" s="1357"/>
      <c r="R137" s="1370" t="s">
        <v>84</v>
      </c>
      <c r="S137" s="1372" t="s">
        <v>85</v>
      </c>
      <c r="T137" s="210" t="s">
        <v>4</v>
      </c>
      <c r="U137" s="211">
        <v>20</v>
      </c>
      <c r="V137" s="214">
        <v>20</v>
      </c>
    </row>
    <row r="138" spans="16:22" x14ac:dyDescent="0.3">
      <c r="P138" s="1374"/>
      <c r="Q138" s="1357"/>
      <c r="R138" s="1357"/>
      <c r="S138" s="1357"/>
      <c r="T138" s="198" t="s">
        <v>5</v>
      </c>
      <c r="U138" s="199">
        <v>3</v>
      </c>
      <c r="V138" s="201">
        <v>3</v>
      </c>
    </row>
    <row r="139" spans="16:22" ht="25.2" x14ac:dyDescent="0.3">
      <c r="P139" s="1374"/>
      <c r="Q139" s="1357"/>
      <c r="R139" s="1357"/>
      <c r="S139" s="1357"/>
      <c r="T139" s="198" t="s">
        <v>86</v>
      </c>
      <c r="U139" s="199">
        <v>12</v>
      </c>
      <c r="V139" s="201">
        <v>12</v>
      </c>
    </row>
    <row r="140" spans="16:22" x14ac:dyDescent="0.3">
      <c r="P140" s="1374"/>
      <c r="Q140" s="1371"/>
      <c r="R140" s="1371"/>
      <c r="S140" s="1354" t="s">
        <v>82</v>
      </c>
      <c r="T140" s="1355"/>
      <c r="U140" s="207">
        <v>35</v>
      </c>
      <c r="V140" s="209">
        <v>35</v>
      </c>
    </row>
    <row r="141" spans="16:22" ht="17.399999999999999" thickBot="1" x14ac:dyDescent="0.35">
      <c r="P141" s="1374"/>
      <c r="Q141" s="1369" t="s">
        <v>128</v>
      </c>
      <c r="R141" s="1370" t="s">
        <v>83</v>
      </c>
      <c r="S141" s="1372" t="s">
        <v>85</v>
      </c>
      <c r="T141" s="210" t="s">
        <v>4</v>
      </c>
      <c r="U141" s="211">
        <v>46</v>
      </c>
      <c r="V141" s="214">
        <v>46</v>
      </c>
    </row>
    <row r="142" spans="16:22" x14ac:dyDescent="0.3">
      <c r="P142" s="1374"/>
      <c r="Q142" s="1357"/>
      <c r="R142" s="1357"/>
      <c r="S142" s="1357"/>
      <c r="T142" s="198" t="s">
        <v>5</v>
      </c>
      <c r="U142" s="199">
        <v>16</v>
      </c>
      <c r="V142" s="201">
        <v>16</v>
      </c>
    </row>
    <row r="143" spans="16:22" ht="25.2" x14ac:dyDescent="0.3">
      <c r="P143" s="1374"/>
      <c r="Q143" s="1357"/>
      <c r="R143" s="1357"/>
      <c r="S143" s="1357"/>
      <c r="T143" s="198" t="s">
        <v>86</v>
      </c>
      <c r="U143" s="199">
        <v>5</v>
      </c>
      <c r="V143" s="201">
        <v>5</v>
      </c>
    </row>
    <row r="144" spans="16:22" x14ac:dyDescent="0.3">
      <c r="P144" s="1374"/>
      <c r="Q144" s="1357"/>
      <c r="R144" s="1371"/>
      <c r="S144" s="1354" t="s">
        <v>82</v>
      </c>
      <c r="T144" s="1355"/>
      <c r="U144" s="207">
        <v>67</v>
      </c>
      <c r="V144" s="209">
        <v>67</v>
      </c>
    </row>
    <row r="145" spans="16:22" ht="17.399999999999999" thickBot="1" x14ac:dyDescent="0.35">
      <c r="P145" s="1374"/>
      <c r="Q145" s="1357"/>
      <c r="R145" s="1369" t="s">
        <v>84</v>
      </c>
      <c r="S145" s="1372" t="s">
        <v>85</v>
      </c>
      <c r="T145" s="210" t="s">
        <v>4</v>
      </c>
      <c r="U145" s="211">
        <v>15</v>
      </c>
      <c r="V145" s="214">
        <v>15</v>
      </c>
    </row>
    <row r="146" spans="16:22" x14ac:dyDescent="0.3">
      <c r="P146" s="1374"/>
      <c r="Q146" s="1357"/>
      <c r="R146" s="1357"/>
      <c r="S146" s="1357"/>
      <c r="T146" s="198" t="s">
        <v>5</v>
      </c>
      <c r="U146" s="199">
        <v>5</v>
      </c>
      <c r="V146" s="201">
        <v>5</v>
      </c>
    </row>
    <row r="147" spans="16:22" ht="25.2" x14ac:dyDescent="0.3">
      <c r="P147" s="1374"/>
      <c r="Q147" s="1357"/>
      <c r="R147" s="1357"/>
      <c r="S147" s="1357"/>
      <c r="T147" s="198" t="s">
        <v>86</v>
      </c>
      <c r="U147" s="199">
        <v>3</v>
      </c>
      <c r="V147" s="201">
        <v>3</v>
      </c>
    </row>
    <row r="148" spans="16:22" ht="15" thickBot="1" x14ac:dyDescent="0.35">
      <c r="P148" s="1363"/>
      <c r="Q148" s="1364"/>
      <c r="R148" s="1364"/>
      <c r="S148" s="1358" t="s">
        <v>82</v>
      </c>
      <c r="T148" s="1359"/>
      <c r="U148" s="202">
        <v>23</v>
      </c>
      <c r="V148" s="204">
        <v>23</v>
      </c>
    </row>
    <row r="150" spans="16:22" x14ac:dyDescent="0.3">
      <c r="P150" s="1356" t="s">
        <v>176</v>
      </c>
      <c r="Q150" s="1357"/>
      <c r="R150" s="1357"/>
      <c r="S150" s="1357"/>
      <c r="T150" s="1357"/>
      <c r="U150" s="1357"/>
      <c r="V150" s="1357"/>
    </row>
    <row r="151" spans="16:22" ht="15" thickBot="1" x14ac:dyDescent="0.35">
      <c r="P151" s="1360" t="s">
        <v>79</v>
      </c>
      <c r="Q151" s="1357"/>
      <c r="R151" s="1357"/>
      <c r="S151" s="1357"/>
      <c r="T151" s="1357"/>
      <c r="U151" s="1357"/>
      <c r="V151" s="1357"/>
    </row>
    <row r="152" spans="16:22" ht="27.6" thickBot="1" x14ac:dyDescent="0.35">
      <c r="P152" s="1361" t="s">
        <v>170</v>
      </c>
      <c r="Q152" s="1362"/>
      <c r="R152" s="1365" t="s">
        <v>81</v>
      </c>
      <c r="S152" s="1362"/>
      <c r="T152" s="1366"/>
      <c r="U152" s="206" t="s">
        <v>112</v>
      </c>
      <c r="V152" s="1367" t="s">
        <v>82</v>
      </c>
    </row>
    <row r="153" spans="16:22" ht="15" thickBot="1" x14ac:dyDescent="0.35">
      <c r="P153" s="1363"/>
      <c r="Q153" s="1364"/>
      <c r="R153" s="1364"/>
      <c r="S153" s="1364"/>
      <c r="T153" s="1359"/>
      <c r="U153" s="192" t="s">
        <v>104</v>
      </c>
      <c r="V153" s="1368"/>
    </row>
    <row r="154" spans="16:22" ht="17.399999999999999" thickBot="1" x14ac:dyDescent="0.35">
      <c r="P154" s="1373"/>
      <c r="Q154" s="1377" t="s">
        <v>125</v>
      </c>
      <c r="R154" s="1377" t="s">
        <v>83</v>
      </c>
      <c r="S154" s="1376" t="s">
        <v>85</v>
      </c>
      <c r="T154" s="194" t="s">
        <v>4</v>
      </c>
      <c r="U154" s="195">
        <v>1</v>
      </c>
      <c r="V154" s="197">
        <v>1</v>
      </c>
    </row>
    <row r="155" spans="16:22" x14ac:dyDescent="0.3">
      <c r="P155" s="1374"/>
      <c r="Q155" s="1357"/>
      <c r="R155" s="1357"/>
      <c r="S155" s="1357"/>
      <c r="T155" s="198" t="s">
        <v>5</v>
      </c>
      <c r="U155" s="199">
        <v>1</v>
      </c>
      <c r="V155" s="201">
        <v>1</v>
      </c>
    </row>
    <row r="156" spans="16:22" ht="15" thickBot="1" x14ac:dyDescent="0.35">
      <c r="P156" s="1363"/>
      <c r="Q156" s="1364"/>
      <c r="R156" s="1364"/>
      <c r="S156" s="1358" t="s">
        <v>82</v>
      </c>
      <c r="T156" s="1359"/>
      <c r="U156" s="202">
        <v>2</v>
      </c>
      <c r="V156" s="204">
        <v>2</v>
      </c>
    </row>
    <row r="159" spans="16:22" x14ac:dyDescent="0.3">
      <c r="P159" s="1356" t="s">
        <v>177</v>
      </c>
      <c r="Q159" s="1357"/>
      <c r="R159" s="1357"/>
      <c r="S159" s="1357"/>
      <c r="T159" s="1357"/>
      <c r="U159" s="1357"/>
      <c r="V159" s="1357"/>
    </row>
    <row r="160" spans="16:22" ht="15" thickBot="1" x14ac:dyDescent="0.35">
      <c r="P160" s="1360" t="s">
        <v>79</v>
      </c>
      <c r="Q160" s="1357"/>
      <c r="R160" s="1357"/>
      <c r="S160" s="1357"/>
      <c r="T160" s="1357"/>
      <c r="U160" s="1357"/>
      <c r="V160" s="1357"/>
    </row>
    <row r="161" spans="16:22" ht="27.6" thickBot="1" x14ac:dyDescent="0.35">
      <c r="P161" s="1361" t="s">
        <v>171</v>
      </c>
      <c r="Q161" s="1362"/>
      <c r="R161" s="1365" t="s">
        <v>81</v>
      </c>
      <c r="S161" s="1362"/>
      <c r="T161" s="1366"/>
      <c r="U161" s="206" t="s">
        <v>113</v>
      </c>
      <c r="V161" s="1367" t="s">
        <v>82</v>
      </c>
    </row>
    <row r="162" spans="16:22" ht="15" thickBot="1" x14ac:dyDescent="0.35">
      <c r="P162" s="1363"/>
      <c r="Q162" s="1364"/>
      <c r="R162" s="1364"/>
      <c r="S162" s="1364"/>
      <c r="T162" s="1359"/>
      <c r="U162" s="192" t="s">
        <v>104</v>
      </c>
      <c r="V162" s="1368"/>
    </row>
    <row r="163" spans="16:22" ht="17.399999999999999" thickBot="1" x14ac:dyDescent="0.35">
      <c r="P163" s="1373"/>
      <c r="Q163" s="1375" t="s">
        <v>127</v>
      </c>
      <c r="R163" s="1375" t="s">
        <v>83</v>
      </c>
      <c r="S163" s="1376" t="s">
        <v>85</v>
      </c>
      <c r="T163" s="194" t="s">
        <v>4</v>
      </c>
      <c r="U163" s="195">
        <v>2</v>
      </c>
      <c r="V163" s="197">
        <v>2</v>
      </c>
    </row>
    <row r="164" spans="16:22" x14ac:dyDescent="0.3">
      <c r="P164" s="1374"/>
      <c r="Q164" s="1357"/>
      <c r="R164" s="1357"/>
      <c r="S164" s="1357"/>
      <c r="T164" s="198" t="s">
        <v>5</v>
      </c>
      <c r="U164" s="199">
        <v>1</v>
      </c>
      <c r="V164" s="201">
        <v>1</v>
      </c>
    </row>
    <row r="165" spans="16:22" x14ac:dyDescent="0.3">
      <c r="P165" s="1374"/>
      <c r="Q165" s="1357"/>
      <c r="R165" s="1371"/>
      <c r="S165" s="1354" t="s">
        <v>82</v>
      </c>
      <c r="T165" s="1355"/>
      <c r="U165" s="207">
        <v>3</v>
      </c>
      <c r="V165" s="209">
        <v>3</v>
      </c>
    </row>
    <row r="166" spans="16:22" ht="16.8" x14ac:dyDescent="0.3">
      <c r="P166" s="1374"/>
      <c r="Q166" s="1357"/>
      <c r="R166" s="1370" t="s">
        <v>84</v>
      </c>
      <c r="S166" s="1372" t="s">
        <v>85</v>
      </c>
      <c r="T166" s="210" t="s">
        <v>4</v>
      </c>
      <c r="U166" s="211">
        <v>2</v>
      </c>
      <c r="V166" s="214">
        <v>2</v>
      </c>
    </row>
    <row r="167" spans="16:22" ht="25.2" x14ac:dyDescent="0.3">
      <c r="P167" s="1374"/>
      <c r="Q167" s="1357"/>
      <c r="R167" s="1357"/>
      <c r="S167" s="1357"/>
      <c r="T167" s="198" t="s">
        <v>86</v>
      </c>
      <c r="U167" s="199">
        <v>2</v>
      </c>
      <c r="V167" s="201">
        <v>2</v>
      </c>
    </row>
    <row r="168" spans="16:22" x14ac:dyDescent="0.3">
      <c r="P168" s="1374"/>
      <c r="Q168" s="1371"/>
      <c r="R168" s="1371"/>
      <c r="S168" s="1354" t="s">
        <v>82</v>
      </c>
      <c r="T168" s="1355"/>
      <c r="U168" s="207">
        <v>4</v>
      </c>
      <c r="V168" s="209">
        <v>4</v>
      </c>
    </row>
    <row r="169" spans="16:22" ht="17.399999999999999" thickBot="1" x14ac:dyDescent="0.35">
      <c r="P169" s="1374"/>
      <c r="Q169" s="1369" t="s">
        <v>128</v>
      </c>
      <c r="R169" s="1370" t="s">
        <v>83</v>
      </c>
      <c r="S169" s="218" t="s">
        <v>85</v>
      </c>
      <c r="T169" s="210" t="s">
        <v>4</v>
      </c>
      <c r="U169" s="211">
        <v>1</v>
      </c>
      <c r="V169" s="214">
        <v>1</v>
      </c>
    </row>
    <row r="170" spans="16:22" x14ac:dyDescent="0.3">
      <c r="P170" s="1374"/>
      <c r="Q170" s="1357"/>
      <c r="R170" s="1371"/>
      <c r="S170" s="1354" t="s">
        <v>82</v>
      </c>
      <c r="T170" s="1355"/>
      <c r="U170" s="207">
        <v>1</v>
      </c>
      <c r="V170" s="209">
        <v>1</v>
      </c>
    </row>
    <row r="171" spans="16:22" ht="15" thickBot="1" x14ac:dyDescent="0.35">
      <c r="P171" s="1374"/>
      <c r="Q171" s="1357"/>
      <c r="R171" s="1369" t="s">
        <v>84</v>
      </c>
      <c r="S171" s="1372" t="s">
        <v>85</v>
      </c>
      <c r="T171" s="210" t="s">
        <v>5</v>
      </c>
      <c r="U171" s="211">
        <v>2</v>
      </c>
      <c r="V171" s="214">
        <v>2</v>
      </c>
    </row>
    <row r="172" spans="16:22" ht="25.2" x14ac:dyDescent="0.3">
      <c r="P172" s="1374"/>
      <c r="Q172" s="1357"/>
      <c r="R172" s="1357"/>
      <c r="S172" s="1357"/>
      <c r="T172" s="198" t="s">
        <v>86</v>
      </c>
      <c r="U172" s="199">
        <v>1</v>
      </c>
      <c r="V172" s="201">
        <v>1</v>
      </c>
    </row>
    <row r="173" spans="16:22" ht="15" thickBot="1" x14ac:dyDescent="0.35">
      <c r="P173" s="1363"/>
      <c r="Q173" s="1364"/>
      <c r="R173" s="1364"/>
      <c r="S173" s="1358" t="s">
        <v>82</v>
      </c>
      <c r="T173" s="1359"/>
      <c r="U173" s="202">
        <v>3</v>
      </c>
      <c r="V173" s="204">
        <v>3</v>
      </c>
    </row>
  </sheetData>
  <mergeCells count="169">
    <mergeCell ref="P1:AN1"/>
    <mergeCell ref="P2:AN2"/>
    <mergeCell ref="P3:R4"/>
    <mergeCell ref="S3:AM3"/>
    <mergeCell ref="P14:AN14"/>
    <mergeCell ref="P15:R16"/>
    <mergeCell ref="S15:AM15"/>
    <mergeCell ref="AN15:AN16"/>
    <mergeCell ref="P17:P20"/>
    <mergeCell ref="Q17:Q19"/>
    <mergeCell ref="Q20:R20"/>
    <mergeCell ref="AN3:AN4"/>
    <mergeCell ref="P5:P8"/>
    <mergeCell ref="Q5:Q7"/>
    <mergeCell ref="Q8:R8"/>
    <mergeCell ref="P9:P12"/>
    <mergeCell ref="Q9:Q11"/>
    <mergeCell ref="Q12:R12"/>
    <mergeCell ref="P13:AN13"/>
    <mergeCell ref="P29:P32"/>
    <mergeCell ref="Q29:Q31"/>
    <mergeCell ref="Q32:R32"/>
    <mergeCell ref="P33:P36"/>
    <mergeCell ref="Q33:Q35"/>
    <mergeCell ref="Q36:R36"/>
    <mergeCell ref="P21:P24"/>
    <mergeCell ref="Q21:Q23"/>
    <mergeCell ref="Q24:R24"/>
    <mergeCell ref="P25:AM25"/>
    <mergeCell ref="P26:AM26"/>
    <mergeCell ref="P27:R28"/>
    <mergeCell ref="S27:AL27"/>
    <mergeCell ref="AM27:AM28"/>
    <mergeCell ref="P48:P51"/>
    <mergeCell ref="Q48:Q50"/>
    <mergeCell ref="Q51:R51"/>
    <mergeCell ref="P52:AM52"/>
    <mergeCell ref="P53:AM53"/>
    <mergeCell ref="P40:AM40"/>
    <mergeCell ref="P41:AM41"/>
    <mergeCell ref="P42:R43"/>
    <mergeCell ref="S42:AL42"/>
    <mergeCell ref="AM42:AM43"/>
    <mergeCell ref="P44:P47"/>
    <mergeCell ref="Q44:Q46"/>
    <mergeCell ref="Q47:R47"/>
    <mergeCell ref="P54:R55"/>
    <mergeCell ref="S54:AL54"/>
    <mergeCell ref="AM54:AM55"/>
    <mergeCell ref="P56:P59"/>
    <mergeCell ref="Q56:Q58"/>
    <mergeCell ref="Q59:R59"/>
    <mergeCell ref="P60:P63"/>
    <mergeCell ref="Q60:Q62"/>
    <mergeCell ref="Q63:R63"/>
    <mergeCell ref="P72:P75"/>
    <mergeCell ref="Q72:Q74"/>
    <mergeCell ref="Q75:R75"/>
    <mergeCell ref="P78:T78"/>
    <mergeCell ref="P64:AG64"/>
    <mergeCell ref="P65:AG65"/>
    <mergeCell ref="P66:R67"/>
    <mergeCell ref="S66:AF66"/>
    <mergeCell ref="AG66:AG67"/>
    <mergeCell ref="P68:P71"/>
    <mergeCell ref="Q68:Q70"/>
    <mergeCell ref="Q71:R71"/>
    <mergeCell ref="P79:V79"/>
    <mergeCell ref="P80:V80"/>
    <mergeCell ref="P81:Q82"/>
    <mergeCell ref="R81:T82"/>
    <mergeCell ref="V81:V82"/>
    <mergeCell ref="P83:P103"/>
    <mergeCell ref="Q83:Q87"/>
    <mergeCell ref="R83:R85"/>
    <mergeCell ref="Q133:Q140"/>
    <mergeCell ref="R133:R136"/>
    <mergeCell ref="S133:S135"/>
    <mergeCell ref="P113:V113"/>
    <mergeCell ref="P114:V114"/>
    <mergeCell ref="P115:Q116"/>
    <mergeCell ref="R115:T116"/>
    <mergeCell ref="S95:T95"/>
    <mergeCell ref="Q96:Q103"/>
    <mergeCell ref="R96:R99"/>
    <mergeCell ref="S96:S98"/>
    <mergeCell ref="S99:T99"/>
    <mergeCell ref="R100:R103"/>
    <mergeCell ref="S100:S102"/>
    <mergeCell ref="S103:T103"/>
    <mergeCell ref="S83:S84"/>
    <mergeCell ref="S85:T85"/>
    <mergeCell ref="R86:R87"/>
    <mergeCell ref="S87:T87"/>
    <mergeCell ref="Q88:Q95"/>
    <mergeCell ref="R88:R91"/>
    <mergeCell ref="S88:S90"/>
    <mergeCell ref="S91:T91"/>
    <mergeCell ref="R92:R95"/>
    <mergeCell ref="S92:S94"/>
    <mergeCell ref="P105:V105"/>
    <mergeCell ref="P106:V106"/>
    <mergeCell ref="P107:Q108"/>
    <mergeCell ref="R107:T108"/>
    <mergeCell ref="V107:V108"/>
    <mergeCell ref="P109:P110"/>
    <mergeCell ref="Q109:Q110"/>
    <mergeCell ref="R109:R110"/>
    <mergeCell ref="S110:T110"/>
    <mergeCell ref="V115:V116"/>
    <mergeCell ref="P117:P148"/>
    <mergeCell ref="Q117:Q121"/>
    <mergeCell ref="R117:R119"/>
    <mergeCell ref="S117:S118"/>
    <mergeCell ref="S119:T119"/>
    <mergeCell ref="R120:R121"/>
    <mergeCell ref="S121:T121"/>
    <mergeCell ref="Q122:Q125"/>
    <mergeCell ref="R122:R123"/>
    <mergeCell ref="S123:T123"/>
    <mergeCell ref="R124:R125"/>
    <mergeCell ref="S125:T125"/>
    <mergeCell ref="Q126:Q132"/>
    <mergeCell ref="R126:R129"/>
    <mergeCell ref="S126:S128"/>
    <mergeCell ref="S129:T129"/>
    <mergeCell ref="R130:R132"/>
    <mergeCell ref="S130:S131"/>
    <mergeCell ref="S132:T132"/>
    <mergeCell ref="S136:T136"/>
    <mergeCell ref="R137:R140"/>
    <mergeCell ref="S137:S139"/>
    <mergeCell ref="S140:T140"/>
    <mergeCell ref="S166:S167"/>
    <mergeCell ref="Q141:Q148"/>
    <mergeCell ref="R141:R144"/>
    <mergeCell ref="S141:S143"/>
    <mergeCell ref="S144:T144"/>
    <mergeCell ref="R145:R148"/>
    <mergeCell ref="S145:S147"/>
    <mergeCell ref="P154:P156"/>
    <mergeCell ref="Q154:Q156"/>
    <mergeCell ref="R154:R156"/>
    <mergeCell ref="S154:S155"/>
    <mergeCell ref="S156:T156"/>
    <mergeCell ref="S168:T168"/>
    <mergeCell ref="P159:V159"/>
    <mergeCell ref="S148:T148"/>
    <mergeCell ref="P150:V150"/>
    <mergeCell ref="P151:V151"/>
    <mergeCell ref="P152:Q153"/>
    <mergeCell ref="R152:T153"/>
    <mergeCell ref="V152:V153"/>
    <mergeCell ref="Q169:Q173"/>
    <mergeCell ref="R169:R170"/>
    <mergeCell ref="S170:T170"/>
    <mergeCell ref="R171:R173"/>
    <mergeCell ref="S171:S172"/>
    <mergeCell ref="S173:T173"/>
    <mergeCell ref="P160:V160"/>
    <mergeCell ref="P161:Q162"/>
    <mergeCell ref="R161:T162"/>
    <mergeCell ref="V161:V162"/>
    <mergeCell ref="P163:P173"/>
    <mergeCell ref="Q163:Q168"/>
    <mergeCell ref="R163:R165"/>
    <mergeCell ref="S163:S164"/>
    <mergeCell ref="S165:T165"/>
    <mergeCell ref="R166:R16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24</vt:i4>
      </vt:variant>
    </vt:vector>
  </HeadingPairs>
  <TitlesOfParts>
    <vt:vector size="24" baseType="lpstr">
      <vt:lpstr>Tab. IS.UV.1-Inc.tot.</vt:lpstr>
      <vt:lpstr>Tab. IS.UV.2 - Per tipo di U.V.</vt:lpstr>
      <vt:lpstr>Tab. IS.UV.3 - Pedoni</vt:lpstr>
      <vt:lpstr>Pedoni SPSS 2</vt:lpstr>
      <vt:lpstr>SPSS - Pedoni</vt:lpstr>
      <vt:lpstr>Tab. IS.UV.4 - Velocipedi</vt:lpstr>
      <vt:lpstr>Vecchia Velocipedi</vt:lpstr>
      <vt:lpstr>Velocipedi SPSS 2</vt:lpstr>
      <vt:lpstr>SPSS Velocipedi</vt:lpstr>
      <vt:lpstr>Tab. IS.UV.5 - Ciclomotori</vt:lpstr>
      <vt:lpstr>SPSS Ciclomotore</vt:lpstr>
      <vt:lpstr>Ciclomotori SPSS 2 OK</vt:lpstr>
      <vt:lpstr>Tab. IS.UV.6 -Motoc.senza pass.</vt:lpstr>
      <vt:lpstr>Motociclo a solo SPSS 2 OK</vt:lpstr>
      <vt:lpstr>Tab. IS.UV.7-Motoc. con pass.</vt:lpstr>
      <vt:lpstr>Mot.conpax SPSS 2 OK</vt:lpstr>
      <vt:lpstr>Tutto</vt:lpstr>
      <vt:lpstr>Ciclomot. Età Tutto</vt:lpstr>
      <vt:lpstr>Motoc.a solo</vt:lpstr>
      <vt:lpstr>Motoc con pax</vt:lpstr>
      <vt:lpstr>Foglio2</vt:lpstr>
      <vt:lpstr>Foglio5</vt:lpstr>
      <vt:lpstr>Foglio6</vt:lpstr>
      <vt:lpstr>Figure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2016-12-07T15:00:58Z</dcterms:modified>
</cp:coreProperties>
</file>